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11460" firstSheet="1" activeTab="3"/>
  </bookViews>
  <sheets>
    <sheet name="Титул" sheetId="1" r:id="rId1"/>
    <sheet name="Форма 1+" sheetId="2" r:id="rId2"/>
    <sheet name="Форма 2+" sheetId="3" r:id="rId3"/>
    <sheet name="Форма 3" sheetId="4" r:id="rId4"/>
    <sheet name="Форма 4+" sheetId="5" r:id="rId5"/>
    <sheet name="Форма 5" sheetId="6" r:id="rId6"/>
    <sheet name="Форма 6" sheetId="7" r:id="rId7"/>
    <sheet name="Отчет о совместимости" sheetId="8" r:id="rId8"/>
  </sheets>
  <definedNames>
    <definedName name="_xlnm.Print_Area" localSheetId="0">'Титул'!$A$1:$N$23</definedName>
    <definedName name="_xlnm.Print_Area" localSheetId="1">'Форма 1+'!$A$1:$U$59</definedName>
    <definedName name="_xlnm.Print_Area" localSheetId="2">'Форма 2+'!$A$1:$H$74</definedName>
    <definedName name="_xlnm.Print_Area" localSheetId="3">'Форма 3'!$A$1:$L$83</definedName>
    <definedName name="_xlnm.Print_Area" localSheetId="6">'Форма 6'!$A$1:$F$15</definedName>
  </definedNames>
  <calcPr fullCalcOnLoad="1"/>
</workbook>
</file>

<file path=xl/sharedStrings.xml><?xml version="1.0" encoding="utf-8"?>
<sst xmlns="http://schemas.openxmlformats.org/spreadsheetml/2006/main" count="949" uniqueCount="421">
  <si>
    <t>Участие досуговых учреждений в мероприятиях, в том числе республиканских, всероссийских, и международных фестивалях, конкурсах в области культуры и искусства.</t>
  </si>
  <si>
    <t>Обеспечение деятельности культурно-досуговых учреждений</t>
  </si>
  <si>
    <t>Организация и проведение  мероприятий</t>
  </si>
  <si>
    <t>Организация и проведение ежегодно не менее 370 мероприятий: праздников, фестивалей, торжественных мероприятий, народных гуляний, смотров, конкурсов, выставок, мастер-классов  путем выполнения муниципального задания культурно-досуговых учреждений</t>
  </si>
  <si>
    <t>Внедрение в учреждениях культуры системы ежегодного мониторинга удовлетворенности потребителей качеством предоставляемых услуг.</t>
  </si>
  <si>
    <t>Обновление и модернизация материально-технической базы учреждений, приобретение специального оборудования (при условии финансирования)</t>
  </si>
  <si>
    <t>Выполнение обязательств по уплате  налога на имущество организаций, земельного налога.</t>
  </si>
  <si>
    <t>Код аналитической программной классификации</t>
  </si>
  <si>
    <t>ГРБС</t>
  </si>
  <si>
    <t>Наименование муниципальной услуги (работы)</t>
  </si>
  <si>
    <t>Наименование показателя</t>
  </si>
  <si>
    <t xml:space="preserve">Единица измерения </t>
  </si>
  <si>
    <t>МП</t>
  </si>
  <si>
    <t>Пп</t>
  </si>
  <si>
    <t>Наименование меры                                        государственного регулирования</t>
  </si>
  <si>
    <t>Показатель применения меры</t>
  </si>
  <si>
    <t>03</t>
  </si>
  <si>
    <t>1</t>
  </si>
  <si>
    <t>938</t>
  </si>
  <si>
    <t>тыс. руб.</t>
  </si>
  <si>
    <t>2</t>
  </si>
  <si>
    <t>Форма 4.</t>
  </si>
  <si>
    <t xml:space="preserve">Отчет о выполнении сводных показателей муниципальных заданий на оказание муниципальных услуг (выполнение работ) </t>
  </si>
  <si>
    <t>Факт по состоянию на конец отчетного периода</t>
  </si>
  <si>
    <t>% исполнения к плану на отчетный год</t>
  </si>
  <si>
    <t>% исполнения к плану на отчетный период</t>
  </si>
  <si>
    <t>Наименование муниципальной программы, подпрограммы, основного мероприятия, мероприятия</t>
  </si>
  <si>
    <t>Ответственный исполнитель, соисполнитель</t>
  </si>
  <si>
    <t>Код бюджетной классификации</t>
  </si>
  <si>
    <t>Расходы бюджета муниципального образования, тыс. рублей</t>
  </si>
  <si>
    <t>ОМ</t>
  </si>
  <si>
    <t>М</t>
  </si>
  <si>
    <t>Рз</t>
  </si>
  <si>
    <t>Пр</t>
  </si>
  <si>
    <t>ЦС</t>
  </si>
  <si>
    <t>ВР</t>
  </si>
  <si>
    <t>Всего</t>
  </si>
  <si>
    <t>Управление культуры, спорта и молодежной политики Администрации города Вокткинска</t>
  </si>
  <si>
    <t>Управление культуры, спорта и молодежной политики Администрации города Воткинска</t>
  </si>
  <si>
    <t>08</t>
  </si>
  <si>
    <t>01</t>
  </si>
  <si>
    <t>04</t>
  </si>
  <si>
    <t>Организация и проведение массовых городских и культурно-досуговых мероприятий</t>
  </si>
  <si>
    <t>02</t>
  </si>
  <si>
    <t>5</t>
  </si>
  <si>
    <t>Форма 1</t>
  </si>
  <si>
    <t>Отчет об использовании бюджетных ассигнований бюджета муниципального образования на реализацию мунципальной программы</t>
  </si>
  <si>
    <t>И</t>
  </si>
  <si>
    <t>Кассовые расходы, %</t>
  </si>
  <si>
    <t>Кассовое исполнение на конец отчетного периода</t>
  </si>
  <si>
    <t>Наименование муниципальной программы, подпрограммы</t>
  </si>
  <si>
    <t>Источник финансирования</t>
  </si>
  <si>
    <t>Развитие культуры</t>
  </si>
  <si>
    <t>в том числе:</t>
  </si>
  <si>
    <t>собственные средства бюджета МО "Город Воткинск"</t>
  </si>
  <si>
    <t>субсидии из бюджета Удмуртской Республики</t>
  </si>
  <si>
    <t>субвенции из бюджета Удмуртской Республики</t>
  </si>
  <si>
    <t>приносящая доход деятельность</t>
  </si>
  <si>
    <t>Форма 2</t>
  </si>
  <si>
    <t>Оценка расходов, тыс. руб.</t>
  </si>
  <si>
    <t>Отношение фактических расходов к оценке расходов, %</t>
  </si>
  <si>
    <t>Оценка расходов согласно муниципальной программе</t>
  </si>
  <si>
    <t>Фактические расходы на отчетную дату</t>
  </si>
  <si>
    <t>Комплектование библиотечных фондов</t>
  </si>
  <si>
    <t>субсидии из бюджета Российской Федерации</t>
  </si>
  <si>
    <t>Количество посещений</t>
  </si>
  <si>
    <t>единиц</t>
  </si>
  <si>
    <t>Количество документов</t>
  </si>
  <si>
    <t xml:space="preserve">единиц </t>
  </si>
  <si>
    <t>Количество клубных формирований</t>
  </si>
  <si>
    <t>Количество экспозиций</t>
  </si>
  <si>
    <t>0350160030</t>
  </si>
  <si>
    <t>муз</t>
  </si>
  <si>
    <t>сад</t>
  </si>
  <si>
    <t>кир</t>
  </si>
  <si>
    <t>окт</t>
  </si>
  <si>
    <t>Юбил</t>
  </si>
  <si>
    <t>737 форма</t>
  </si>
  <si>
    <t>Управление культуры, спорта и молодежной политики</t>
  </si>
  <si>
    <t>Развитие туризма</t>
  </si>
  <si>
    <t>4</t>
  </si>
  <si>
    <t>всего</t>
  </si>
  <si>
    <t>Формирование, учет, изучение, обеспечение физического сохранения и безопасности музейных предметов, музейных коллекций</t>
  </si>
  <si>
    <t>Организация деятельности клубных формирований и формирований самодеятельного народного творчества</t>
  </si>
  <si>
    <t>прочие дотации из бюджета Удмуртской Республики</t>
  </si>
  <si>
    <t>налог ????</t>
  </si>
  <si>
    <t>не сделала!!!</t>
  </si>
  <si>
    <t>Сводная бюджетная роспись, план на 1 января отчетного года</t>
  </si>
  <si>
    <t>Сводная бюджетная роспись на отчетную дату</t>
  </si>
  <si>
    <t>К плану на 1 января отчетного года</t>
  </si>
  <si>
    <t>К плану на отчетную дату</t>
  </si>
  <si>
    <t>План на отчетный год (сводная бюджетная роспись, план на 1 января отчетного года)</t>
  </si>
  <si>
    <t>План на отчетный период (сводная бюджетная роспись на отчетную дату)</t>
  </si>
  <si>
    <t>Библиографическая обработка документов и создание каталогов</t>
  </si>
  <si>
    <t>Количество пользователей</t>
  </si>
  <si>
    <t>человек</t>
  </si>
  <si>
    <t>Форма 3</t>
  </si>
  <si>
    <t>Наименование подпрограммы, основного мероприятия, мероприятия</t>
  </si>
  <si>
    <t>Ответственный исполнитель, соисполнители подпрограммы, основного мероприятия, мероприятия</t>
  </si>
  <si>
    <t>Срок выполнения плановый</t>
  </si>
  <si>
    <t>Срок выполнения фактический</t>
  </si>
  <si>
    <t>Ожидаемый непосредственный результат</t>
  </si>
  <si>
    <t>Достигнутый результат</t>
  </si>
  <si>
    <t>Проблемы, возникшие в ходе реализации мероприятия</t>
  </si>
  <si>
    <t>Мп</t>
  </si>
  <si>
    <t xml:space="preserve"> Библиотечное , библиографическое и информационное обслуживание пользователей библиотеки </t>
  </si>
  <si>
    <t>Управление культуры, спорта и молодежной политики, учреждения досугового типа</t>
  </si>
  <si>
    <t>Управление культуры, спорта и молодежной политики,  учреждения досугового типа</t>
  </si>
  <si>
    <t xml:space="preserve"> Управление культуры, спорта и молодежной политики, учреждения досугового типа</t>
  </si>
  <si>
    <t>Управление культуры, спорта и молодежной политики,  МАУ «Музей истории и культуры»</t>
  </si>
  <si>
    <t xml:space="preserve"> - в стационарных условиях;</t>
  </si>
  <si>
    <t xml:space="preserve">- вне стационарных условиях; </t>
  </si>
  <si>
    <t xml:space="preserve">- в стационарных условиях;   </t>
  </si>
  <si>
    <t xml:space="preserve">- вне стационарных условиях;  </t>
  </si>
  <si>
    <t xml:space="preserve">- удаленно, через сеть «Интернет». </t>
  </si>
  <si>
    <t>Подпрограмма «Сохранение, использование и популяризация объектов культурного наследия»</t>
  </si>
  <si>
    <t>Учет объектов культурного наследия, направление сведений об объектах культурного наследия в единый государственный реестр объектов культурного наследия.</t>
  </si>
  <si>
    <t>Управление культуры, спорта и молодежной политики, Управление муниципального имущества и земельных ресурсов, Управление архитектуры</t>
  </si>
  <si>
    <t>Управление ЖКХ Администрации г. Воткинска</t>
  </si>
  <si>
    <t>Необходимо выделение финансовых средств из бюджета МО «Город Воткинск» на ремонт и реставрацию объектов культурного наследия</t>
  </si>
  <si>
    <t>Управление культуры, спорта и молодежной политики, МКУ «ЦБУКСМП»</t>
  </si>
  <si>
    <t>Налог уплачивается своевременно</t>
  </si>
  <si>
    <t>Организация работ по повышению эффективности деятельности муниципальных учреждений культуры, в том числе контроль за выполнением муниципального задания и эффективного использованию бюджетных средств.</t>
  </si>
  <si>
    <t>№ п/п</t>
  </si>
  <si>
    <t>Наименование целевого показателя (индикатора)</t>
  </si>
  <si>
    <t>Единица измерения</t>
  </si>
  <si>
    <t>Значения целевых показателей (индикаторов)</t>
  </si>
  <si>
    <t>Обоснование отклонений значений целевого показателя (индикатора) на конец отчетного периода</t>
  </si>
  <si>
    <t>процент</t>
  </si>
  <si>
    <t>Обновление книжного фонда (от годовой книговыдачи)</t>
  </si>
  <si>
    <t>Число книговыдач</t>
  </si>
  <si>
    <t>пользователь</t>
  </si>
  <si>
    <t>запись</t>
  </si>
  <si>
    <t>Уровень фактической обеспеченности библиотеками в МО «Город Воткинск» от нормативной потребности</t>
  </si>
  <si>
    <t>Уровень фактической обеспеченности клубами и учреждениями клубного типа от нормативной потребности</t>
  </si>
  <si>
    <t>Уровень фактической обеспеченности парками культуры и отдыха от нормативной потребности</t>
  </si>
  <si>
    <t>Форма 5</t>
  </si>
  <si>
    <t>Значения показателей (индикаторов) в рамках реализации Муниципальной программы указаны в Форме 5.</t>
  </si>
  <si>
    <t xml:space="preserve">Форма 6.                                       </t>
  </si>
  <si>
    <t>Вид правового акта</t>
  </si>
  <si>
    <t>Дата принятия</t>
  </si>
  <si>
    <t>Номер</t>
  </si>
  <si>
    <t>Суть изменений (краткое изложение)</t>
  </si>
  <si>
    <t>Количество записей в электронном каталоге</t>
  </si>
  <si>
    <t>Формирование, учет, изучение, обеспечение физического сохранения  и безопасности фондов библиотеки.</t>
  </si>
  <si>
    <r>
      <t xml:space="preserve">                                 </t>
    </r>
    <r>
      <rPr>
        <sz val="12"/>
        <color indexed="8"/>
        <rFont val="Calibri"/>
        <family val="2"/>
      </rPr>
      <t xml:space="preserve"> </t>
    </r>
    <r>
      <rPr>
        <sz val="12"/>
        <color indexed="8"/>
        <rFont val="Times New Roman"/>
        <family val="1"/>
      </rPr>
      <t>УТВЕРЖДАЮ:
        Зам. Главы Администрации 
           по социальным вопросам 
 __________ Ж.А. Александрова</t>
    </r>
    <r>
      <rPr>
        <sz val="12"/>
        <color indexed="8"/>
        <rFont val="Calibri"/>
        <family val="2"/>
      </rPr>
      <t xml:space="preserve">
</t>
    </r>
    <r>
      <rPr>
        <sz val="11"/>
        <color theme="1"/>
        <rFont val="Calibri"/>
        <family val="2"/>
      </rPr>
      <t xml:space="preserve">
</t>
    </r>
  </si>
  <si>
    <t>Показ кинофильмов</t>
  </si>
  <si>
    <t>Организация и проведение культурно-массовых мероприятий</t>
  </si>
  <si>
    <t>Соотношение средней заработной платы работников учреждений культуры города Воткинска к средней заработной плате работников учреждений культуры в Удмуртской Республики</t>
  </si>
  <si>
    <t xml:space="preserve">Уровень удовлетворенности жителей муниципального образования «Город Воткинск» качеством предоставления услуг в сфере культуры  </t>
  </si>
  <si>
    <r>
      <t>Доля</t>
    </r>
    <r>
      <rPr>
        <sz val="9"/>
        <color indexed="8"/>
        <rFont val="Calibri"/>
        <family val="2"/>
      </rPr>
      <t xml:space="preserve"> </t>
    </r>
    <r>
      <rPr>
        <sz val="9"/>
        <color indexed="8"/>
        <rFont val="Times New Roman"/>
        <family val="1"/>
      </rPr>
      <t>объектов культурного наследия, находящихся в муниципальной собственности и требующих консервации или реставрации в общем количестве объектов культурного наследия, находящихся в муниципальной собственности.</t>
    </r>
  </si>
  <si>
    <t>Организация  и проведение  городских культурно-массовых мероприятий</t>
  </si>
  <si>
    <t>Прирост количества посещений общедоступных (публичных) библиотек (по отношению к базовому значению на 1 января 2018 года)</t>
  </si>
  <si>
    <t>Количество участников клубных формирований (тыс.чел)</t>
  </si>
  <si>
    <t>Количество платных посещений парков культуры и отдыха (тыс.чел)</t>
  </si>
  <si>
    <t>Прирост количества посещений парков культуры и отдыха (по отношению к базовому значению на 1 января 2018 года)</t>
  </si>
  <si>
    <t>Количество зрителей на сеансах отечественных фильмов (тыс.чел)</t>
  </si>
  <si>
    <t>Увеличение посещаемости организаций культуры (по отношению к базовому значению на 1 января 2018 года)</t>
  </si>
  <si>
    <t>Увеличение доли представленных (во всех формах) зрителю музейных предметов в общем количестве музейных предметов основного фонда</t>
  </si>
  <si>
    <t>Количество выставочных проектов</t>
  </si>
  <si>
    <t>Количество посещений музеев (по билетам), тысяч человек</t>
  </si>
  <si>
    <t>Прирост количества посещений музеев (по отношению к базовому значению на 1 января 2018 года)</t>
  </si>
  <si>
    <t xml:space="preserve">Подпрограмма «Создание условий для реализации программы </t>
  </si>
  <si>
    <t>Количество специалистов, прошедших повышение квалификации на базе центров непрерывного образования и повышения квалификации творческих и управленческих кадров в сфере культуры</t>
  </si>
  <si>
    <t>Обеспечение деятельности муниципальных библиотек</t>
  </si>
  <si>
    <t xml:space="preserve">В стационарных условиях;   </t>
  </si>
  <si>
    <t>Вне стационара;                                  Через четь интернет;</t>
  </si>
  <si>
    <t>Отклонений нет</t>
  </si>
  <si>
    <t>Мероприятия, связанные с обновлением и модернизацией материально-технической базы МБУ «ЦБС», приобретением специального оборудования.</t>
  </si>
  <si>
    <t>Управление культуры, спорта и молодежной политики, МБУ «ЦБС»</t>
  </si>
  <si>
    <t>Создание модельных муниципальных библиотек в рамках реализации регионального проекта «Обеспечение качественно нового уровня развития инфраструктуры культуры» «Культурная среда»</t>
  </si>
  <si>
    <t>Подпрограмма «Развитие библиотечного дела»</t>
  </si>
  <si>
    <t>Развитие музейного дела</t>
  </si>
  <si>
    <t xml:space="preserve"> Публичный показ музейных предметов, музейных коллекций</t>
  </si>
  <si>
    <t xml:space="preserve">Ежегодная организация и проведение не менее 72  экспозиций (выставок) </t>
  </si>
  <si>
    <t>Создание экспозиций (выставок) музеев, организация выездных выставок :</t>
  </si>
  <si>
    <t>Обновление и модернизация материально-технической базы музея, приобретение специального оборудования (при условии финансирования)</t>
  </si>
  <si>
    <t>Мероприятия в области сохранения, использования, популяризации и  охраны объектов культурного наследия, находящихся в муниципальной собственности.</t>
  </si>
  <si>
    <t xml:space="preserve">Управление культуры, спорта и молодежной политики , управление муниципального имущества и земельных ресурсов, управление капитального строительства </t>
  </si>
  <si>
    <t>Улучшение условий для сохранения, использования и популяризации объектов культурного наследия (памятников истории и культуры), находящихся в муниципальной собственности МО «Город Воткинск».</t>
  </si>
  <si>
    <t>Проведение ремонтных работ по сохранению объектов культурного наследия, находящихся в муниципальной собственности, в том числе разработка проектной документации.</t>
  </si>
  <si>
    <t xml:space="preserve">  </t>
  </si>
  <si>
    <t>Мероприятия по восстановлению (ремонту, реставрации, благоустройству) воинских захоронений на территории МО «Город Воткинск»</t>
  </si>
  <si>
    <t>Управление капитального строительства, управление ЖКХ Администрации г. Воткинска</t>
  </si>
  <si>
    <t>Улучшение состояния воинских захоронений на территории МО «Город Воткинск»</t>
  </si>
  <si>
    <t>Организация деятельности, связанная с функционированием системы независимой оценки качества работы организаций культуры</t>
  </si>
  <si>
    <t>Мероприятия по реализации регионального проекта «Создание условий для реализации творческого потенциала нации» «Творческие люди»</t>
  </si>
  <si>
    <t xml:space="preserve">Участия в Фестивале любительских творческих коллективов с вручением грантов лучшим коллективам. </t>
  </si>
  <si>
    <t>Организация онлайн-трансляций мероприятий, размещаемых на портале «Культура.РФ» в рамках регионального проекта «Цифровизация услуг и формирование информационного пространства в сфере культуры» «Цифровая культура»</t>
  </si>
  <si>
    <t>"Развитие культуры на 2020-2024 годы"</t>
  </si>
  <si>
    <t>Количество посещений общедоступных (публичных) библиотек, тысяч  человек</t>
  </si>
  <si>
    <t>Отчет о совместимости для 27.07.отчет 1 полугодие.xls</t>
  </si>
  <si>
    <t>Дата отчета: 27.07.2020 9:20</t>
  </si>
  <si>
    <t>Некоторые свойства данной книги не поддерживаются более ранними версиями Excel. Сохранение книги в формате более ранней версии приведет к потере или ограничению функциональности этих свойств.</t>
  </si>
  <si>
    <t>Несущественная потеря точности</t>
  </si>
  <si>
    <t>Число экземпляров</t>
  </si>
  <si>
    <t>Книга содержит формулы, которые ссылаются на другие закрытые книги. Если связанные книги закрыты, то при пересчете в более ранних версиях Excel значения этих формул будут ограничены 255 знаками.</t>
  </si>
  <si>
    <t>'Форма 2'!E22:F23</t>
  </si>
  <si>
    <t>'Форма 2'!E32:F33</t>
  </si>
  <si>
    <t>'Форма 2'!E43:F43</t>
  </si>
  <si>
    <t>'Форма 2'!E53:F53</t>
  </si>
  <si>
    <t>'Форма 2'!E64:F64</t>
  </si>
  <si>
    <t>Достижение планового показателя планирется к концу года</t>
  </si>
  <si>
    <t xml:space="preserve">Создание ежегодно не менее 1500 единиц записей в электронный каталог с занесением новых поступлений и ретроконверсии. </t>
  </si>
  <si>
    <r>
      <rPr>
        <b/>
        <sz val="12"/>
        <color indexed="8"/>
        <rFont val="Times New Roman"/>
        <family val="1"/>
      </rPr>
      <t>Отчет о реализации муниципальной программы 
«Развитие культуры на 2020-2024 г.г.»
по состоянию на  01.07.2021 г.</t>
    </r>
    <r>
      <rPr>
        <sz val="11"/>
        <color theme="1"/>
        <rFont val="Calibri"/>
        <family val="2"/>
      </rPr>
      <t xml:space="preserve">
</t>
    </r>
  </si>
  <si>
    <t>Отчет о расходах на реализацию муницпальной программы "Развитие культуры 2020-2024 годы" за счет всех источников финансирования</t>
  </si>
  <si>
    <t xml:space="preserve">Отчет о выполнении основных мероприятий муниципальной программы "Развитие культуры на 2020-2024 годы"
по состоянию на 01.07.2021 год  </t>
  </si>
  <si>
    <t>муниципальными учреждениями по муниципальной программе "Развитие культуры на 2020-2024 годы"</t>
  </si>
  <si>
    <t>Отчет о достигнутых целевых показателях (индикаторов) муниципальной программы по состоянию на 01.07.2021</t>
  </si>
  <si>
    <t>Сведения о внесенных за отчетный период изменениях в муниципальную программу "Развитие культуры 2020-2024 годы"</t>
  </si>
  <si>
    <t>Развитие культуры на 2020-2024 годы</t>
  </si>
  <si>
    <t>935</t>
  </si>
  <si>
    <t>Управление капитального строительства</t>
  </si>
  <si>
    <t>940</t>
  </si>
  <si>
    <t xml:space="preserve">Организация досуга и предоставление услуг организаций культуры </t>
  </si>
  <si>
    <t>Организация и проведение городских культурно - массовых мероприятий</t>
  </si>
  <si>
    <t>0310160110</t>
  </si>
  <si>
    <t>Обеспечение деятельности муниципальных культурно - досуговых учреждений</t>
  </si>
  <si>
    <t>0310261620</t>
  </si>
  <si>
    <t>Развитие библиотечного дела</t>
  </si>
  <si>
    <t>0320161610</t>
  </si>
  <si>
    <t>0320161650</t>
  </si>
  <si>
    <t>Комплектование библиотечных фондов.</t>
  </si>
  <si>
    <t>0320361610</t>
  </si>
  <si>
    <t>032036161Д</t>
  </si>
  <si>
    <t>03203S1610</t>
  </si>
  <si>
    <t>3</t>
  </si>
  <si>
    <t>Обеспечение деятельности муниципальных музеев</t>
  </si>
  <si>
    <t>0330161600</t>
  </si>
  <si>
    <t>Сохранение, использование и популяризация объектов культурного наследия</t>
  </si>
  <si>
    <t xml:space="preserve">  04</t>
  </si>
  <si>
    <t>Мероприятия по восстановлению (ремонту, реставрации, благоустройству) воинских захоронений на территории муниципального образования «Город Воткинск»</t>
  </si>
  <si>
    <t>0340262330</t>
  </si>
  <si>
    <t>Создание условий для реализации муниципальной программы</t>
  </si>
  <si>
    <t>Реализация установленных полномочий (функций) управления культуры, спорта и молодежной политики Администрации г. Воткинска. Организация управления Программой «Развитие культуры на 2020-2024 годы»</t>
  </si>
  <si>
    <t xml:space="preserve">08 </t>
  </si>
  <si>
    <t>Уплата налога на имущество организаций, земельного налога</t>
  </si>
  <si>
    <t>0350360630</t>
  </si>
  <si>
    <t>Капитальный, текущий  ремонт и реконструкция учреждений культуры</t>
  </si>
  <si>
    <t>0350400830</t>
  </si>
  <si>
    <t>0350408810</t>
  </si>
  <si>
    <t>0350461600</t>
  </si>
  <si>
    <t>0350461620</t>
  </si>
  <si>
    <t>035046162Д</t>
  </si>
  <si>
    <t>0350461650</t>
  </si>
  <si>
    <t>0350462800</t>
  </si>
  <si>
    <t>0350460180</t>
  </si>
  <si>
    <t>0350468810</t>
  </si>
  <si>
    <t>03504S8810</t>
  </si>
  <si>
    <t>05</t>
  </si>
  <si>
    <t>Мероприятия по развитию учреждений культуры, связанные с обновлением и модернизацией материально-технической базы учреждений, приобретением специального оборудования.</t>
  </si>
  <si>
    <t>0350561620</t>
  </si>
  <si>
    <t>0350561610</t>
  </si>
  <si>
    <t>612  622</t>
  </si>
  <si>
    <t>06</t>
  </si>
  <si>
    <t>Модернизация (капитальный ремонт, реконструкция) региональных и муниципальных детских школ искусств по видам искусств</t>
  </si>
  <si>
    <t>035А155190</t>
  </si>
  <si>
    <t>1) бюджет МО "Город Воткинск"</t>
  </si>
  <si>
    <t>2) средства бюджета Удмуртской Республики, планируемые к привлечению</t>
  </si>
  <si>
    <t xml:space="preserve">3) иные источники </t>
  </si>
  <si>
    <t>3) иные источники</t>
  </si>
  <si>
    <t>Количество  мероприятий</t>
  </si>
  <si>
    <t>Расходы бюджета муниципального образования "Город Воткинск"  на оказание муниципальной услуги/работы</t>
  </si>
  <si>
    <t>Расходы бюджета муниципального образования  "Город Воткинск" на оказание муниципальной услуги/работы</t>
  </si>
  <si>
    <t>число зрителей</t>
  </si>
  <si>
    <t xml:space="preserve">Количество обработанных документов </t>
  </si>
  <si>
    <t>Формирование, учет, изучение,физического сохранения и безопасности фондов библиотек, включая оцифровку фондов</t>
  </si>
  <si>
    <t>Библиотечное, библиографическое и информационное обслуживание пользователей библиотеки в стационаре</t>
  </si>
  <si>
    <t>Библиотечное, библиографическое и информационное обслуживание пользователей библиотеки  вне стационара</t>
  </si>
  <si>
    <t>Создание экспозиций (выстовок) музеев, организация выездных выстовок</t>
  </si>
  <si>
    <t>Формирование, учет,изучение,обеспечение физического сохранения и безопасности музейных предметов,музейных коллекция</t>
  </si>
  <si>
    <t>Формирование ,учет,изучение,обеспечение физического сохранения и безопасности музейных предметов,музейных коллекций</t>
  </si>
  <si>
    <t>035А125190</t>
  </si>
  <si>
    <t>240  620</t>
  </si>
  <si>
    <t>620</t>
  </si>
  <si>
    <t>121  122  129 240</t>
  </si>
  <si>
    <t>за 1 полугодие 2022 год</t>
  </si>
  <si>
    <t>03202R5190</t>
  </si>
  <si>
    <t xml:space="preserve"> 03202S1610</t>
  </si>
  <si>
    <t>Техническое оснащение муниципальных музеев</t>
  </si>
  <si>
    <t>0330561600</t>
  </si>
  <si>
    <t>033А155900</t>
  </si>
  <si>
    <t>0350360620</t>
  </si>
  <si>
    <t>610     620</t>
  </si>
  <si>
    <t>0350561627</t>
  </si>
  <si>
    <t>035А12519S</t>
  </si>
  <si>
    <t>Обеспечение детских музыкальных, художественных, хореографических школ, школ искусства, училищ необходимыми инструментами, оборудованием и материалами</t>
  </si>
  <si>
    <t>по состоянию на 01.07.2022</t>
  </si>
  <si>
    <t>по состоянию на 01.07.2022 год</t>
  </si>
  <si>
    <t>план на 01.07.22</t>
  </si>
  <si>
    <t>касса на 01.07.22</t>
  </si>
  <si>
    <t xml:space="preserve">Подпрограмма "Организация досуга и предоставление услуг организациями культуры" </t>
  </si>
  <si>
    <t>Организация и проведение городских культурно - досуговых мероприятий, согласно утвержденному плану мероприятий и сводной смете расходов, не менее  10 мероприятий (Новый год,  Широкая Масленица, День с Чайковским, открытый международный фестиваль "Великие гусли на родине П.И.Чайковского",  День Победы, День России, День города, Осенины)</t>
  </si>
  <si>
    <t>В первом полугодии 2022 года состоялись массовые городские меропориятия в Рамках Года культурного наследия народ России, Года образования  в УР:   Концерт, посвященный открытию Года культурного наследия народов России, городской праздник «Сударыня масленица», традиционный праздник удмуртской песни «Удмурт кырӟан», 6 - 7 мая прошел Открытый фестиваль "Великие гусли на родине П.И. Чайковского", 21 мая в парке П.И.Чайковского "Времена года" состоялся традиционный городской праздник "Гуждор", 18 июня нагородском пляже прошел городской праздник татарской культуры "Сабантуй", проведена фольклорная программа «Семейные традиции удмуртов». В рамках года обрахзования в УР проходили интеллектуальные игры  "КВИЗ-БАТТЛ", импровизационное шоу "Творческий союз". Количество мероприятий: 555, количество посещений: 171925.</t>
  </si>
  <si>
    <t>Обеспечение участия досуговых учреждений в не менее 10 мероприятиях, в том числе республиканских, всероссийских  и международных фестивалях, конкурсах в области культуры и искусства. Представление творчества коллективов муниципального образования «Город Воткинск» на республиканском, всероссийском, международном  уровнях.</t>
  </si>
  <si>
    <t xml:space="preserve">В первом полугодии 2022 года     досуговые учреждения принимали участие в Республиканских, Всероссиских и Международных конкурсах: Международный конкурс «Per aspera ad astra – Через тернии к звёздам 2022»(дистанционно), Республиканский Гранд фестиваль «Роза Мира – 2022»,  Международный фестиваль-конкурс «Время Победы», Международный фестиваль-конкурс «Жар-Птица России»,  Международного детско-юношеского конкурса изобразительного и декоративного творчества «Встречаем весну!», Международного детско-юношеского конкурса изобразительного и декоративного, посвящённого Всемирному дню дикой природы «Мир диких животных», Творческий конкурс памяти Василия Лонового «Пробуждая сердца», III Международный конкурс-фестиваль искусств «Территория успеха», Международный детско-юношеский конкурс изобразительного и декоративного творчества 
«Встречаем весну!», V Республиканский фестиваль-конкурс любительского художественного творчества и прикладного искусства ветеранов, II Всероссийский заочный конкурс патриотической песни «Мелодия моей страны», Международный детско-юношеский конкурс изобразительного и декоративного творчества 
«Встречаем весну!», V Республиканский фестиваль-конкурс любительского художественного творчества и прикладного искусства ветеранов, II Всероссийский заочный конкурс патриотической песни «Мелодия моей страны», II Всероссийский конкурс-фестиваль вокального исполнительства «Гармония», XXIII Всероссийский фестиваль театров, где играют дети «Театральные ступеньки», Международный фестиваль народного творчества «Ремесло – не коромысло», V Всероссийский конкурс-фестиваль «Крылья удачи», V Всероссийский конкурс 
«Будущее страны», Международный конкурс-фестиваль исполнительского мастерства «Морозко», Международный конкурс хореографического искусства «Dance –energy» г.Ижевск, 1. Международный многожанровый конкурс –фестиваль детского и юношеского творчества «Стать звездой» г.Ижевск.(апрель) –офлайн, 1. V Республиканский фестиваль-конкурс любительского художественного  творчества и прикладного искусства  ветеранов «В созвездии ветеранских талантов  и увлечений».г. Ижевск. Март. Очно., Международный конкурс-фестиваль «RED STYLE FEST» .Очно, Открытый городской фестиваль «О мужестве, о славе, о Победе!»
г.Воткинск (очно), Всероссийский конкурс-фестиваль «Новогоднее конфетти»
г .Севастополь (онлайн), Международный конкурс –фестиваль искусств «На олимпе»,  
Международный детский, взрослый, профессиональный конкурс «Уральский звездопад» проекта  «Музыкальный Звёздный Олимп», Международный конкурс-фестиваль искусств «Новогодний Арт-премьер», XXII Международный фестиваль-конкурс «Рождественские звёзды»  
</t>
  </si>
  <si>
    <t>Организация и проведение ежегодно не менее 370 мероприятий: праздников, фестивалей, торжественных мероприятий, народных гуляний, смотров, конкурсов, выставок, мастер-классов  путем выполнения муниципального задания культурно-досуговых учреждений (Новый год, 23 февраля, 8 марта, Масленица, День с Чайковским, День Победы, День России)</t>
  </si>
  <si>
    <t>На отчетный период 1 полугодия 2022 проведено: 555 мероприятий, из них 252  платных.  ДК "Юбилейный"  243 мероприятий из них 117 платных, ДК на улице Кирова 179 мероприятия из них 100 платных,  Сад им. П.И. Чайковского 133 мероприятия, из них 35 платных</t>
  </si>
  <si>
    <t>Организация деятельности не менее 72 клубных формирований и формирований самодеятельного народного творчества.  Сохранение не менее 22  клубных формирований, имеющих звание "Народный" - 14 коллективов, - 433 человек, "Образцовый" - 8 коллективов, -  494 человек.</t>
  </si>
  <si>
    <t>На 1 полугодие 2022 года - 81 клубное формирование.               22  клубных формирований, имеющих звание "Народный" - 14 коллективов, - 433 человек, "Образцовый" - 8 коллективов, -  494 человек.</t>
  </si>
  <si>
    <t xml:space="preserve">МАУК "ДК"Юбилейный" - 43  МАУК "ДК на улице Кирова" - 25   МАУК "Сад им.П.И.Чайковского" -  13    </t>
  </si>
  <si>
    <t>Оказание муниципальной услуги/работы по показу кинофильмов. Количество зрителей на сеансах отечественных фильмов не менее 4,57 тыс.чел в 2022</t>
  </si>
  <si>
    <t xml:space="preserve"> В 1 полугодии 2022 года количество зрителей на сеансах отечественных фильмов составило -   2 196 человек</t>
  </si>
  <si>
    <t>МБУ «Централизованная  библиотечная система»</t>
  </si>
  <si>
    <t xml:space="preserve"> Ежегодно количество посещений не менее 364,59 тыс. чел.</t>
  </si>
  <si>
    <t xml:space="preserve">В стационаре –          139752 чел.
Вне стационара –        28873 чел.                          </t>
  </si>
  <si>
    <t>Итого:   168 625тыс. чел.</t>
  </si>
  <si>
    <t>Ежегодно не менее 1500 единиц обработанных документов. Ежемесячное проведение санитарных дней, полное обеспыливание фонда.</t>
  </si>
  <si>
    <t>Поступления книг и периодических изданий –1585 единиц</t>
  </si>
  <si>
    <t>Обработано и созданы записи в электронный каталог – 2 623 документ</t>
  </si>
  <si>
    <t>Управление культуры, спорта и молодежной политики, МБУ «Централизованная  библиотечная система»</t>
  </si>
  <si>
    <t>Обеспечение обновляемости библиотечных фондов не менее 3,8 % от годовой книговыдачи (при условии финансирования)</t>
  </si>
  <si>
    <t xml:space="preserve"> Обновление книжного фонда 1,8 %</t>
  </si>
  <si>
    <t>Подача заявки на участие в конкурсе  библиотечного филиала №4  по адресу: г.Воткинск, ул.Павлова, 1.</t>
  </si>
  <si>
    <t>Подача заявки на участие в конкурсе библиотечного филиала №4  перенесена на 2023 год</t>
  </si>
  <si>
    <t>Подпрограмма "Развитие музейного дела"</t>
  </si>
  <si>
    <t>Ежегодное привлечение в музеи не менее 38 тыс. человек посетителей на платной и бесплатной основе.</t>
  </si>
  <si>
    <t xml:space="preserve"> в стационарных условиях:  7 657 чел.
 вне стационара: -    11 231чел. 
 Итого:  18,888 тыс. чел.
</t>
  </si>
  <si>
    <t xml:space="preserve">в стационарных условиях – 14 ед 
  вне стационарных условиях – 15 ед 
удаленно, через сеть «Интернет» (виртуальные выставки) - 9 ед.
Итого: 38 ед.
</t>
  </si>
  <si>
    <t>К 2024 году количество музейных предметов в музее составит  не менее 15 400 единиц хранения. Ежегодная реставрация не менее 1 музейного предмета.</t>
  </si>
  <si>
    <t>Приняты и поставлены на учет  в фонды музея - 15 543 единиц предметов.</t>
  </si>
  <si>
    <t>Обновление и модернизация материально-технической базы МАУ «Музей истории и культуры г.Воткинска»</t>
  </si>
  <si>
    <t>На данный момент заключены контракты по 5 наименованием</t>
  </si>
  <si>
    <t>Ведение реестра 22 объектов культурного наследия, находящихся на территории МО «Город Воткинск» и состоящих в Едином государственном реестре объектов культурного наследия (памятников истории и культуры) народов РФ, Проведение инвентаризации, анализ состояния ОКН. Отработка охранных обязательств.</t>
  </si>
  <si>
    <t>Проведены подготовительные работы по ремонту свеса крыши пристроя дома Пьянкова</t>
  </si>
  <si>
    <t>1 "Дом Быкова", ул. Спорта, 30  осуществление мероприятий по консервации  сохранившихся конструкций здания. Выведение объекта  из жилого фонда в нежилой.
2. "Дом Пьянкова" , ул. Ленина, 5 (помещение 2-го и 3-го этажа здания – ЗАГС):
-  на 2023 год составление проектно-сметной документации на ремонт здания объекта, согласование ее с Агентством по государственной охране ОКН УР. 
3."Красная  Больница" ул.1-е Мая,132  подготовка технического задания на проведение  ремонтных работ  памятника архитектуры.                                                                                   4. "Волостное правление" ул.Кирова,6  подготовка технического задания для проектно-сметной документации на проведение капитального ремонта здания.</t>
  </si>
  <si>
    <t>Работы не выполнялись.</t>
  </si>
  <si>
    <t>Проведение  ремонтных, реставрационных работ и благоустройство воинских захоронений</t>
  </si>
  <si>
    <t xml:space="preserve">Управление капитального строительства, управление ЖКХ Администрации г. Воткинска, управление архитектуры и градостроительства </t>
  </si>
  <si>
    <t>Изготовление проектно-сметной документации на объекты культурного наследия: «Памятник воинам, умершим от ран в госпиталях города в 1941-1945 гг.), расположенного на Нагорном кладбище, ул. Пионеров, 1.</t>
  </si>
  <si>
    <t>Не проводилось</t>
  </si>
  <si>
    <t>Установка мемориальных знаков на воинских захоронениях</t>
  </si>
  <si>
    <t xml:space="preserve">Установка  мемориального знака на воинском захоронении «Памятник воинам, умершим от ран в госпиталях г. Воткинска в 1941-1945 г.г.» и «Могила летчика Н.П. Бельтюкова, последнего бойца, умершего от ран в госпиталях г. Воткинска» </t>
  </si>
  <si>
    <t>Отсутствие финансирования</t>
  </si>
  <si>
    <t>Подпрограмма "Создание условий для реализации муниципальной программы"</t>
  </si>
  <si>
    <t>Повышение результативности и эффективности сферы культуры в городе Воткинске. Повышение престижа профессии за счет роста заработной платы в отрасли, привлечение в отрасль квалифицированных кадров.</t>
  </si>
  <si>
    <t xml:space="preserve">Обеспечение финансовой работы, по средствам финансирования содержания МКУ «Централизованная бухгалтерия учреждений культуры, спорта и молодежной политики» города Воткинска. </t>
  </si>
  <si>
    <t>Улучшение организации деятельности централизованной бухгалтерии и бухгалтерий муниципальных учреждений культуры, подведомственных  Управлению</t>
  </si>
  <si>
    <t>С 15 января 2021 года МКУ "ЦБС УКС МП" реорганизована путем присоединения в МКУ "ЦУиО"(Постановление  от 28.10.2020 №1355).</t>
  </si>
  <si>
    <t>Уплата налога на имущество муниципальных культурно - досуговых учреждений, земельного налога</t>
  </si>
  <si>
    <t>Выполнение обязательств по уплате  налога на имущество муниципальных культурно - досуговых учреждений, земельного налога.</t>
  </si>
  <si>
    <t>Уплата налога на имущество МБУ «ЦБС», земельного налога</t>
  </si>
  <si>
    <t>Выполнение обязательств по уплате  налога на имущество МБУ «ЦБС»,           земельного налога.</t>
  </si>
  <si>
    <t>Уплата налога на имущество МАУ «Музей истории и культуры г.Воткинска», земельного налога</t>
  </si>
  <si>
    <t>Выполнение обязательств по уплате  налога на имущество «Музей истории и культуры г.Воткинска», земельного налога.</t>
  </si>
  <si>
    <t>Уплата налога на имущество Управления культуры и МКУ «Централизованная бухгалтерия учреждений культуры, спорта и молодежной политики»  земельного налога</t>
  </si>
  <si>
    <t>Выполнение обязательств по уплате  налога на имущество Управления культуры и МКУ «Централизованная бухгалтерия учреждений культуры, спорта и молодежной политики» города Воткинска, земельного налога</t>
  </si>
  <si>
    <t>Управление культуры, спорта и молодежной политики, Управление капитального строительства</t>
  </si>
  <si>
    <t xml:space="preserve"> Капитальный ремонт и реконструкция учреждений культуры </t>
  </si>
  <si>
    <t>Капитальный, текущий  ремонт и реконструкция культурно-досуговых учреждений</t>
  </si>
  <si>
    <t>не проводилось</t>
  </si>
  <si>
    <t>Капитальный, текущий  ремонт и реконструкция  МЬУ "ЦБС"</t>
  </si>
  <si>
    <t xml:space="preserve">Текущий ремонт филиалов ЦБС  (при условии финансирования)  </t>
  </si>
  <si>
    <t>Капитальный, текущий  ремонт и реконструкция МАУ "Музей истории и культуры г.Воткинска"</t>
  </si>
  <si>
    <t xml:space="preserve">Уменьшение доли учреждений культуры, находящихся в неудовлетворительном состоянии (при условии финансирования)  </t>
  </si>
  <si>
    <t xml:space="preserve">Мероприятия по развитию учреждений культуры, связанные с обновлением и модернизацией материально-технической базы учреждений, </t>
  </si>
  <si>
    <t>Обновление и модернизация материально-технической базы учреждений</t>
  </si>
  <si>
    <t>Мероприятия, связанные с обновлением и модернизацией материально-технической базы культурно-досуговых учреждений, приобретением  специального оборудования</t>
  </si>
  <si>
    <t>Не преобретали</t>
  </si>
  <si>
    <t>Обновление и модернизация материально-технической базы филиалов библиотек, приобретение специального оборудования (при условии финансирования)</t>
  </si>
  <si>
    <t>Мероприятия, связанные с обновлением и модернизацией материально-технической базы МАУ «Музей истории и культуры г.Воткинска», приобретением специального оборудования.</t>
  </si>
  <si>
    <t>Удовлетворенность потребителей качеством и доступностью предоставляемых услуг не менее  92 %     (Уровень удовлетворенности жителей муниципального образования «Город Воткинск» качеством предоставления услуг в сфере культуры определяется внутренним мониторингом  на сайте учреждений)</t>
  </si>
  <si>
    <t xml:space="preserve"> Независимая оценка качества  будет проводится во  П полугодии  2022 года</t>
  </si>
  <si>
    <t>07</t>
  </si>
  <si>
    <t xml:space="preserve">Охват организаций, оказывающих услуги в сфере культуры, независимой оценкой качества составит 100%, в дальнейшем НОК работы каждой организации будет проводиться один раз в три года. </t>
  </si>
  <si>
    <t xml:space="preserve"> Независимая оценка качества учреждений культуры и школ искусств  будет проводится во П полугодии 2022 года.</t>
  </si>
  <si>
    <t>Управление культуры, спорта и молодежной политики, МКУ "ЦБУКС МП"</t>
  </si>
  <si>
    <t xml:space="preserve">Контроль за выполнением муниципального задания.  Организация ежеквартальной камеальной проверки и выездной, согласно плану - графику 1 раз в год. </t>
  </si>
  <si>
    <t>Ежеквартальные проверки выполнения муниципальных заданий учреждений, своевременная сдача финансовых отчетов</t>
  </si>
  <si>
    <t>09</t>
  </si>
  <si>
    <t xml:space="preserve">Направить не менее 1 заявки для участия в фестивале любительских творческих коллективов с вручением грантов лучшим коллективам. </t>
  </si>
  <si>
    <r>
      <rPr>
        <sz val="12"/>
        <rFont val="Times New Roman"/>
        <family val="1"/>
      </rPr>
      <t xml:space="preserve">Участие в гратовой деятельности в первом полугодии  2022г.  МАУК "ДК "Юбилейный" "Воткинск: ВИДЕОбиография»  сумма гранта 985670.00 , МАУК "ДК "Юбилейный"  «Парк Победы.2.0» 300000.00, МАУК "Сад им. П.И. Чайковского " Молодежное инициативное бюджетирование  «Атмосфера»
«Тропа дружбы»  305 722,00, МАУК "Сад им. П.И. Чайковского  "Фонд Культурных инициатив  «Творчество без границ» 433 450,00, </t>
    </r>
    <r>
      <rPr>
        <sz val="12"/>
        <color indexed="10"/>
        <rFont val="Times New Roman"/>
        <family val="1"/>
      </rPr>
      <t xml:space="preserve">
</t>
    </r>
  </si>
  <si>
    <t xml:space="preserve">Повышение квалификации творческих и управленческих кадров в сфере культуры </t>
  </si>
  <si>
    <t xml:space="preserve">Повышение квалификации не менее 20 творческих и управленческих кадров в сфере культуры на базе 15 Центров непрерывного образования и повышения квалификации творческих и управленческих кадров в сфере культуры. </t>
  </si>
  <si>
    <r>
      <t>В 2022 году прошли повышение квалификации</t>
    </r>
    <r>
      <rPr>
        <sz val="12"/>
        <color indexed="10"/>
        <rFont val="Times New Roman"/>
        <family val="1"/>
      </rPr>
      <t xml:space="preserve"> 11 </t>
    </r>
    <r>
      <rPr>
        <sz val="12"/>
        <rFont val="Times New Roman"/>
        <family val="1"/>
      </rPr>
      <t xml:space="preserve">специалиста, </t>
    </r>
    <r>
      <rPr>
        <sz val="12"/>
        <color indexed="8"/>
        <rFont val="Times New Roman"/>
        <family val="1"/>
      </rPr>
      <t>в том числе по региональному проекту "Творческие люди"</t>
    </r>
  </si>
  <si>
    <t xml:space="preserve">Реализация федеральной программы «Волонтеры культуры», направленной на поддержку добровольческого движения на региональном уровне. </t>
  </si>
  <si>
    <t xml:space="preserve">Увеличить количество граждан, вовлеченных в культурную деятельность путем поддержки и реализации творческих инициатив.  В 2022 году волонтеры  окажут помощь в организации и проведении   мероприятий, акций, открытий  городских праздников, помощь в написании грантовых проектов. </t>
  </si>
  <si>
    <r>
      <t>Осуществляют деятельность  три  волонтерских отряда 6</t>
    </r>
    <r>
      <rPr>
        <sz val="12"/>
        <rFont val="Times New Roman"/>
        <family val="1"/>
      </rPr>
      <t xml:space="preserve">7 чел.        МАУК "ДК"Юбилейный" - 18 чел.  МАУК "ДК на улице Кирова" - 29 чел.   МАУК "Сад им.П.И.Чайковского" -  20 чел.    </t>
    </r>
  </si>
  <si>
    <t>10</t>
  </si>
  <si>
    <t xml:space="preserve">Организовать не менее 1 онлайн-трансляции мероприятий, размещаемых на портале «Культура.РФ». </t>
  </si>
  <si>
    <t xml:space="preserve">В 2022 году трансляций на портале «Культура.РФ» не было. </t>
  </si>
  <si>
    <t>11</t>
  </si>
  <si>
    <t>Участие учреждений в грантовых конкурсах, поддержка гражданских инициатив, в том числе деятельности социально ориентированных некоммерческих  организаций, в области культуры и искусства</t>
  </si>
  <si>
    <t>Поддержка профессионального развития и совершенствования материально-технической базы учреждений культуры.  В 2022 году оформление не менее 6  грантовых заявок.</t>
  </si>
  <si>
    <t>В 2022 году участие в грантовой деятельности (4 гранта).</t>
  </si>
  <si>
    <t>12</t>
  </si>
  <si>
    <t>Не планируется</t>
  </si>
  <si>
    <t>Не  проводилось</t>
  </si>
  <si>
    <t>13</t>
  </si>
  <si>
    <t>Обеспечение детских музыкальных, художественных, хореографических школ, школ искусств, училищ необходимыми инструментами, оборудованием и материалами</t>
  </si>
  <si>
    <t>Обеспечение  детских школ искусств музыкальными инструментами</t>
  </si>
  <si>
    <t>В 1 полугодии 2022 года  заключили договора на  поставку музыкальных инструментов для школ искусств. Поступили станки для хореографических классов - 4 шт., звуковое оборудование - 3 позиции,  учебный материал для скульптуры -74 штуки.</t>
  </si>
  <si>
    <t>Относительное отклонение факта от плана*</t>
  </si>
  <si>
    <t>Темп роста к уровню прошлого года, %</t>
  </si>
  <si>
    <t>Факт на начало отчетного периода (за прошлый год)</t>
  </si>
  <si>
    <t>План на конец отчетного (текущего)  года</t>
  </si>
  <si>
    <t xml:space="preserve">Факт на конец отчетного периода </t>
  </si>
  <si>
    <t>Подпрограмма «Организация досуга и предоставление услуг организациями культуры"</t>
  </si>
  <si>
    <t>Два культурно-досудовых учреждений  (должно быть 5  КДУ)</t>
  </si>
  <si>
    <t>Один парк</t>
  </si>
  <si>
    <t>Рост количества участников клубных формирований (по отношению к базовому значению на 1 января 2018 года)</t>
  </si>
  <si>
    <t>Среднее число участников клубных формирований в расчете на 1000 человек  населения</t>
  </si>
  <si>
    <t>Количество платных посещений культурно-массовых мероприятий клубов и домов культуры (тыс.чел.)</t>
  </si>
  <si>
    <t>Рост количества платных посещений культурно-массовых мероприятий клубов и домов культуры (по отношению к базовому значению на 1 января 2018 года)</t>
  </si>
  <si>
    <t>Удельный вес населения, участвующего в платных культурно-досуговых мероприятиях, проводимых муниципальными учреждениями</t>
  </si>
  <si>
    <t>Рост зрителей на сеансах отечественных фильмов (по отношению к базовому значению на 1 января 2018 года)</t>
  </si>
  <si>
    <t>Программа «Развитие библиотечного дела»</t>
  </si>
  <si>
    <t xml:space="preserve"> Подпрограмма "Развитие музейного дела"</t>
  </si>
  <si>
    <t xml:space="preserve">В городе 11 объектов культурного наследия находящиеся в МО "Город Воткинск".   6 объектов требуют капитального ремонта. </t>
  </si>
  <si>
    <t>11- чел. по проекту "Творческие люди"; 18 - чел. повышение квалификации.  Увеличение показателя произошло за счет проведения курсов повышения квалификации  6,7 мая 2022 Фестиваль на родине П.И.Чайковского "Великие гусли"</t>
  </si>
  <si>
    <t>Количество волонтеров вовлеченных в программу "Волонтеры культуры"</t>
  </si>
  <si>
    <t>Доля муниципальных учреждений культуры, здания которых находятся в аварийном состоянии или  трубуют  капитального ремонта, в общем количестве муниципальных учреждений культуры</t>
  </si>
  <si>
    <t xml:space="preserve">Всего 17 зданий (5 учреждений культуры и 2 учреждения дополнительного  образования (школы искусств).                                              5 зданий требуют капитального ремонта: МАУК «Сад им. П.И. Чайковского» (ул. Волгоградская, 10); 2 здания МАУК «Дом культуры на улице Кирова»  (ул. Кирова, 9; ул. Серова, 23);   2 здания МАУ «Музей истории и культуры г. Воткинска» (  ул. Кирова, 5; Кирова,6). </t>
  </si>
  <si>
    <t>Среднемесячная заработная плата работников учреждений культуры и искусства</t>
  </si>
  <si>
    <t>тыс.руб.</t>
  </si>
  <si>
    <t>Результаты независимой оценки качестваусловий оказаний услуг муниципальными организациями в сфере культуры</t>
  </si>
  <si>
    <t>Независимая оценка пройдет во 2 полугодии 2022</t>
  </si>
  <si>
    <t xml:space="preserve">Постановление Администрации города Воткинска "О внесении изменений в муниципальную программу муниципального образования "Город Воткинск" "Развитие культуры на 2020-2024 годы"
</t>
  </si>
  <si>
    <t>Изменения в части ресурсного обеспечения за счет средств бюджета МО «Город Воткинск», согласно выделенному бюджету на 2020 год.</t>
  </si>
  <si>
    <t>Изменения в части ресурсного обеспечения за счет средств бюджета МО «Город Воткинск», согласно выделенному бюджету на 2021год.</t>
  </si>
  <si>
    <t>Изменения в части ресурсного обеспечения за счет средств бюджета МО «Город Воткинск», согласно выделенному бюджету на 2022год.</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</si>
</sst>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00"/>
    <numFmt numFmtId="179" formatCode="#,##0.000000"/>
  </numFmts>
  <fonts count="84">
    <font>
      <sz val="11"/>
      <color theme="1"/>
      <name val="Calibri"/>
      <family val="2"/>
    </font>
    <font>
      <sz val="11"/>
      <color indexed="8"/>
      <name val="Calibri"/>
      <family val="2"/>
    </font>
    <font>
      <b/>
      <sz val="11"/>
      <color indexed="8"/>
      <name val="Calibri"/>
      <family val="2"/>
    </font>
    <font>
      <sz val="10"/>
      <name val="Times New Roman"/>
      <family val="1"/>
    </font>
    <font>
      <sz val="10"/>
      <color indexed="8"/>
      <name val="Times New Roman"/>
      <family val="1"/>
    </font>
    <font>
      <sz val="9"/>
      <name val="Times New Roman"/>
      <family val="1"/>
    </font>
    <font>
      <b/>
      <sz val="9"/>
      <name val="Times New Roman"/>
      <family val="1"/>
    </font>
    <font>
      <b/>
      <sz val="10"/>
      <name val="Times New Roman"/>
      <family val="1"/>
    </font>
    <font>
      <sz val="14"/>
      <name val="Times New Roman"/>
      <family val="1"/>
    </font>
    <font>
      <b/>
      <sz val="14"/>
      <name val="Times New Roman"/>
      <family val="1"/>
    </font>
    <font>
      <sz val="14"/>
      <color indexed="8"/>
      <name val="Calibri"/>
      <family val="2"/>
    </font>
    <font>
      <sz val="11"/>
      <name val="Times New Roman"/>
      <family val="1"/>
    </font>
    <font>
      <sz val="11"/>
      <name val="Calibri"/>
      <family val="2"/>
    </font>
    <font>
      <sz val="12"/>
      <name val="Times New Roman"/>
      <family val="1"/>
    </font>
    <font>
      <b/>
      <sz val="12"/>
      <name val="Times New Roman"/>
      <family val="1"/>
    </font>
    <font>
      <sz val="12"/>
      <color indexed="8"/>
      <name val="Times New Roman"/>
      <family val="1"/>
    </font>
    <font>
      <sz val="14"/>
      <color indexed="8"/>
      <name val="Times New Roman"/>
      <family val="1"/>
    </font>
    <font>
      <i/>
      <sz val="14"/>
      <color indexed="8"/>
      <name val="Times New Roman"/>
      <family val="1"/>
    </font>
    <font>
      <b/>
      <sz val="14"/>
      <color indexed="8"/>
      <name val="Times New Roman"/>
      <family val="1"/>
    </font>
    <font>
      <b/>
      <sz val="14"/>
      <color indexed="8"/>
      <name val="Calibri"/>
      <family val="2"/>
    </font>
    <font>
      <sz val="12"/>
      <color indexed="8"/>
      <name val="Calibri"/>
      <family val="2"/>
    </font>
    <font>
      <sz val="12"/>
      <color indexed="10"/>
      <name val="Times New Roman"/>
      <family val="1"/>
    </font>
    <font>
      <b/>
      <sz val="9"/>
      <color indexed="8"/>
      <name val="Times New Roman"/>
      <family val="1"/>
    </font>
    <font>
      <sz val="11"/>
      <color indexed="10"/>
      <name val="Calibri"/>
      <family val="2"/>
    </font>
    <font>
      <b/>
      <sz val="11"/>
      <color indexed="8"/>
      <name val="Times New Roman"/>
      <family val="1"/>
    </font>
    <font>
      <b/>
      <sz val="11"/>
      <name val="Calibri"/>
      <family val="2"/>
    </font>
    <font>
      <b/>
      <sz val="11"/>
      <name val="Times New Roman"/>
      <family val="1"/>
    </font>
    <font>
      <b/>
      <sz val="8"/>
      <color indexed="8"/>
      <name val="Times New Roman"/>
      <family val="1"/>
    </font>
    <font>
      <sz val="9"/>
      <color indexed="8"/>
      <name val="Times New Roman"/>
      <family val="1"/>
    </font>
    <font>
      <b/>
      <sz val="12"/>
      <color indexed="8"/>
      <name val="Times New Roman"/>
      <family val="1"/>
    </font>
    <font>
      <sz val="9"/>
      <color indexed="8"/>
      <name val="Calibri"/>
      <family val="2"/>
    </font>
    <font>
      <b/>
      <sz val="9"/>
      <color indexed="8"/>
      <name val="Calibri"/>
      <family val="2"/>
    </font>
    <font>
      <b/>
      <i/>
      <sz val="9"/>
      <color indexed="8"/>
      <name val="Times New Roman"/>
      <family val="1"/>
    </font>
    <font>
      <sz val="8"/>
      <name val="Calibri"/>
      <family val="2"/>
    </font>
    <font>
      <b/>
      <sz val="10"/>
      <color indexed="8"/>
      <name val="Times New Roman"/>
      <family val="1"/>
    </font>
    <font>
      <sz val="8"/>
      <name val="Times New Roman"/>
      <family val="1"/>
    </font>
    <font>
      <sz val="8.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0"/>
      <name val="Calibri"/>
      <family val="2"/>
    </font>
    <font>
      <sz val="9"/>
      <name val="Calibri"/>
      <family val="2"/>
    </font>
    <font>
      <sz val="9"/>
      <color indexed="9"/>
      <name val="Calibri"/>
      <family val="2"/>
    </font>
    <font>
      <sz val="11"/>
      <color indexed="8"/>
      <name val="Times New Roman"/>
      <family val="1"/>
    </font>
    <font>
      <sz val="10"/>
      <color indexed="8"/>
      <name val="Calibri"/>
      <family val="2"/>
    </font>
    <font>
      <sz val="13"/>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9"/>
      <color theme="1"/>
      <name val="Times New Roman"/>
      <family val="1"/>
    </font>
    <font>
      <sz val="9"/>
      <color theme="0"/>
      <name val="Calibri"/>
      <family val="2"/>
    </font>
    <font>
      <sz val="12"/>
      <color theme="1"/>
      <name val="Times New Roman"/>
      <family val="1"/>
    </font>
    <font>
      <sz val="11"/>
      <color theme="1"/>
      <name val="Times New Roman"/>
      <family val="1"/>
    </font>
    <font>
      <sz val="10"/>
      <color theme="1"/>
      <name val="Calibri"/>
      <family val="2"/>
    </font>
    <font>
      <sz val="11"/>
      <color rgb="FF000000"/>
      <name val="Times New Roman"/>
      <family val="1"/>
    </font>
    <font>
      <sz val="12"/>
      <color rgb="FFFF0000"/>
      <name val="Times New Roman"/>
      <family val="1"/>
    </font>
    <font>
      <sz val="13"/>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bottom/>
    </border>
    <border>
      <left style="thin"/>
      <right style="thin"/>
      <top style="thin"/>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thin"/>
      <right style="thin"/>
      <top/>
      <bottom/>
    </border>
    <border>
      <left/>
      <right/>
      <top style="thin"/>
      <bottom style="thin"/>
    </border>
    <border>
      <left style="thin"/>
      <right/>
      <top style="thin"/>
      <bottom/>
    </border>
    <border>
      <left/>
      <right style="thin"/>
      <top style="thin"/>
      <bottom style="thin"/>
    </border>
    <border>
      <left style="thin"/>
      <right style="thin"/>
      <top/>
      <bottom style="thin"/>
    </border>
    <border>
      <left style="thin"/>
      <right/>
      <top/>
      <bottom style="thin"/>
    </border>
    <border>
      <left>
        <color indexed="63"/>
      </left>
      <right>
        <color indexed="63"/>
      </right>
      <top>
        <color indexed="63"/>
      </top>
      <bottom style="thin"/>
    </border>
    <border>
      <left/>
      <right style="thin"/>
      <top/>
      <bottom style="thin"/>
    </border>
    <border>
      <left style="thin"/>
      <right/>
      <top style="thin"/>
      <bottom style="thin"/>
    </border>
    <border>
      <left/>
      <right/>
      <top style="thin"/>
      <bottom/>
    </border>
    <border>
      <left/>
      <right style="thin"/>
      <top style="thin"/>
      <bottom/>
    </border>
    <border>
      <left/>
      <right style="thin"/>
      <top/>
      <bottom/>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7" borderId="2" applyNumberFormat="0" applyAlignment="0" applyProtection="0"/>
    <xf numFmtId="0" fontId="61" fillId="27" borderId="1" applyNumberFormat="0" applyAlignment="0" applyProtection="0"/>
    <xf numFmtId="0" fontId="62"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8" borderId="7" applyNumberFormat="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30" borderId="0" applyNumberFormat="0" applyBorder="0" applyAlignment="0" applyProtection="0"/>
    <xf numFmtId="0" fontId="71"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74" fillId="32" borderId="0" applyNumberFormat="0" applyBorder="0" applyAlignment="0" applyProtection="0"/>
  </cellStyleXfs>
  <cellXfs count="456">
    <xf numFmtId="0" fontId="0" fillId="0" borderId="0" xfId="0" applyFont="1" applyAlignment="1">
      <alignment/>
    </xf>
    <xf numFmtId="0" fontId="3" fillId="0" borderId="0" xfId="0" applyFont="1" applyFill="1" applyAlignment="1">
      <alignment/>
    </xf>
    <xf numFmtId="0" fontId="4" fillId="0" borderId="0" xfId="0" applyFont="1" applyAlignment="1">
      <alignment/>
    </xf>
    <xf numFmtId="0" fontId="5" fillId="0" borderId="0" xfId="0" applyFont="1" applyFill="1" applyAlignment="1">
      <alignment/>
    </xf>
    <xf numFmtId="0" fontId="7" fillId="0" borderId="0" xfId="0" applyFont="1" applyFill="1" applyAlignment="1">
      <alignment horizontal="center"/>
    </xf>
    <xf numFmtId="0" fontId="9" fillId="0" borderId="0" xfId="0" applyFont="1" applyFill="1" applyAlignment="1">
      <alignment horizontal="center"/>
    </xf>
    <xf numFmtId="0" fontId="8" fillId="0" borderId="0" xfId="0" applyFont="1" applyFill="1" applyAlignment="1">
      <alignment/>
    </xf>
    <xf numFmtId="0" fontId="8" fillId="0" borderId="0" xfId="0" applyFont="1" applyFill="1" applyAlignment="1">
      <alignment horizontal="right"/>
    </xf>
    <xf numFmtId="0" fontId="14" fillId="0" borderId="10" xfId="0" applyFont="1" applyFill="1" applyBorder="1" applyAlignment="1">
      <alignment horizontal="left" vertical="center" wrapText="1"/>
    </xf>
    <xf numFmtId="172" fontId="14" fillId="0" borderId="10" xfId="0" applyNumberFormat="1" applyFont="1" applyFill="1" applyBorder="1" applyAlignment="1">
      <alignment vertical="center"/>
    </xf>
    <xf numFmtId="172" fontId="13" fillId="0" borderId="10" xfId="0" applyNumberFormat="1" applyFont="1" applyFill="1" applyBorder="1" applyAlignment="1">
      <alignment vertical="center"/>
    </xf>
    <xf numFmtId="0" fontId="13" fillId="33" borderId="10" xfId="0" applyFont="1" applyFill="1" applyBorder="1" applyAlignment="1">
      <alignment horizontal="left" vertical="center" wrapText="1" indent="1"/>
    </xf>
    <xf numFmtId="0" fontId="13" fillId="0" borderId="10" xfId="0" applyFont="1" applyFill="1" applyBorder="1" applyAlignment="1">
      <alignment horizontal="left" vertical="center" wrapText="1" indent="1"/>
    </xf>
    <xf numFmtId="0" fontId="13" fillId="0" borderId="10" xfId="0" applyFont="1" applyFill="1" applyBorder="1" applyAlignment="1">
      <alignment horizontal="left" vertical="center" wrapText="1"/>
    </xf>
    <xf numFmtId="0" fontId="13" fillId="33" borderId="10" xfId="0" applyFont="1" applyFill="1" applyBorder="1" applyAlignment="1">
      <alignment vertical="center" wrapText="1"/>
    </xf>
    <xf numFmtId="0" fontId="14" fillId="33" borderId="10" xfId="0" applyFont="1" applyFill="1" applyBorder="1" applyAlignment="1">
      <alignment horizontal="left" vertical="center" wrapText="1"/>
    </xf>
    <xf numFmtId="172" fontId="14" fillId="33" borderId="10" xfId="0" applyNumberFormat="1" applyFont="1" applyFill="1" applyBorder="1" applyAlignment="1">
      <alignment vertical="center"/>
    </xf>
    <xf numFmtId="172" fontId="13" fillId="33" borderId="10" xfId="0" applyNumberFormat="1" applyFont="1" applyFill="1" applyBorder="1" applyAlignment="1">
      <alignment vertical="center"/>
    </xf>
    <xf numFmtId="0" fontId="16" fillId="0" borderId="0" xfId="0" applyFont="1" applyAlignment="1">
      <alignment/>
    </xf>
    <xf numFmtId="0" fontId="17" fillId="0" borderId="0" xfId="0" applyFont="1" applyAlignment="1">
      <alignment/>
    </xf>
    <xf numFmtId="49" fontId="6" fillId="0" borderId="10" xfId="0" applyNumberFormat="1" applyFont="1" applyFill="1" applyBorder="1" applyAlignment="1">
      <alignment horizontal="center" vertical="center"/>
    </xf>
    <xf numFmtId="1" fontId="5" fillId="0" borderId="10" xfId="0" applyNumberFormat="1" applyFont="1" applyFill="1" applyBorder="1" applyAlignment="1">
      <alignment horizontal="center" vertical="top"/>
    </xf>
    <xf numFmtId="0" fontId="9" fillId="0" borderId="0" xfId="0" applyFont="1" applyFill="1" applyAlignment="1">
      <alignment horizontal="center" vertical="center" wrapText="1"/>
    </xf>
    <xf numFmtId="0" fontId="10" fillId="0" borderId="0" xfId="0" applyFont="1" applyAlignment="1">
      <alignment/>
    </xf>
    <xf numFmtId="0" fontId="0" fillId="0" borderId="0" xfId="0" applyAlignment="1">
      <alignment vertical="center"/>
    </xf>
    <xf numFmtId="172" fontId="0" fillId="0" borderId="0" xfId="0" applyNumberFormat="1" applyAlignment="1">
      <alignment/>
    </xf>
    <xf numFmtId="172" fontId="2" fillId="0" borderId="0" xfId="0" applyNumberFormat="1" applyFont="1" applyAlignment="1">
      <alignment/>
    </xf>
    <xf numFmtId="0" fontId="23" fillId="0" borderId="0" xfId="0" applyFont="1" applyAlignment="1">
      <alignment/>
    </xf>
    <xf numFmtId="172" fontId="21" fillId="33" borderId="0" xfId="0" applyNumberFormat="1" applyFont="1" applyFill="1" applyBorder="1" applyAlignment="1">
      <alignment vertical="center"/>
    </xf>
    <xf numFmtId="172" fontId="14" fillId="0" borderId="10" xfId="0" applyNumberFormat="1" applyFont="1" applyFill="1" applyBorder="1" applyAlignment="1">
      <alignment vertical="center" wrapText="1"/>
    </xf>
    <xf numFmtId="172" fontId="13" fillId="0" borderId="10" xfId="0" applyNumberFormat="1" applyFont="1" applyFill="1" applyBorder="1" applyAlignment="1">
      <alignment horizontal="right" vertical="center"/>
    </xf>
    <xf numFmtId="172" fontId="13" fillId="33" borderId="0" xfId="0" applyNumberFormat="1" applyFont="1" applyFill="1" applyBorder="1" applyAlignment="1">
      <alignment vertical="center"/>
    </xf>
    <xf numFmtId="0" fontId="12" fillId="0" borderId="0" xfId="0" applyFont="1" applyAlignment="1">
      <alignment/>
    </xf>
    <xf numFmtId="172" fontId="13" fillId="33" borderId="11" xfId="0" applyNumberFormat="1" applyFont="1" applyFill="1" applyBorder="1" applyAlignment="1">
      <alignment vertical="center"/>
    </xf>
    <xf numFmtId="172" fontId="14" fillId="33" borderId="0" xfId="0" applyNumberFormat="1" applyFont="1" applyFill="1" applyBorder="1" applyAlignment="1">
      <alignment vertical="center"/>
    </xf>
    <xf numFmtId="0" fontId="25" fillId="0" borderId="0" xfId="0" applyFont="1" applyAlignment="1">
      <alignment/>
    </xf>
    <xf numFmtId="0" fontId="29" fillId="0" borderId="0" xfId="0" applyFont="1" applyAlignment="1">
      <alignment horizontal="left" indent="15"/>
    </xf>
    <xf numFmtId="0" fontId="29" fillId="0" borderId="0" xfId="0" applyFont="1" applyAlignment="1">
      <alignment/>
    </xf>
    <xf numFmtId="0" fontId="15" fillId="0" borderId="0" xfId="0" applyFont="1" applyAlignment="1">
      <alignment/>
    </xf>
    <xf numFmtId="0" fontId="29" fillId="0" borderId="0" xfId="0" applyFont="1" applyAlignment="1">
      <alignment horizontal="center"/>
    </xf>
    <xf numFmtId="0" fontId="15" fillId="0" borderId="0" xfId="0" applyFont="1" applyAlignment="1">
      <alignment horizontal="center"/>
    </xf>
    <xf numFmtId="0" fontId="6" fillId="0" borderId="0" xfId="0" applyFont="1" applyAlignment="1">
      <alignment/>
    </xf>
    <xf numFmtId="0" fontId="28" fillId="0" borderId="10" xfId="0" applyFont="1" applyBorder="1" applyAlignment="1">
      <alignment horizontal="center" vertical="center"/>
    </xf>
    <xf numFmtId="0" fontId="22" fillId="0" borderId="10" xfId="0" applyFont="1" applyBorder="1" applyAlignment="1">
      <alignment vertical="center" wrapText="1"/>
    </xf>
    <xf numFmtId="0" fontId="30" fillId="0" borderId="0" xfId="0" applyFont="1" applyAlignment="1">
      <alignment vertical="center"/>
    </xf>
    <xf numFmtId="0" fontId="11" fillId="0" borderId="10" xfId="0" applyFont="1" applyFill="1" applyBorder="1" applyAlignment="1">
      <alignment horizontal="center" vertical="center" wrapText="1"/>
    </xf>
    <xf numFmtId="0" fontId="13" fillId="33" borderId="10" xfId="0" applyFont="1" applyFill="1" applyBorder="1" applyAlignment="1">
      <alignment horizontal="left" vertical="center" wrapText="1"/>
    </xf>
    <xf numFmtId="0" fontId="18" fillId="0" borderId="0" xfId="0" applyFont="1" applyAlignment="1">
      <alignment horizontal="center" vertical="center" wrapText="1"/>
    </xf>
    <xf numFmtId="0" fontId="11" fillId="33" borderId="10" xfId="0" applyFont="1" applyFill="1" applyBorder="1" applyAlignment="1">
      <alignment horizontal="center" vertical="center" wrapText="1"/>
    </xf>
    <xf numFmtId="0" fontId="9" fillId="0" borderId="0" xfId="0" applyFont="1" applyFill="1" applyBorder="1" applyAlignment="1">
      <alignment horizontal="center"/>
    </xf>
    <xf numFmtId="0" fontId="8" fillId="0" borderId="0" xfId="0" applyFont="1" applyFill="1" applyBorder="1" applyAlignment="1">
      <alignment/>
    </xf>
    <xf numFmtId="0" fontId="8" fillId="0" borderId="0" xfId="0" applyFont="1" applyFill="1" applyBorder="1" applyAlignment="1">
      <alignment horizontal="right"/>
    </xf>
    <xf numFmtId="0" fontId="13" fillId="33" borderId="0" xfId="0" applyFont="1" applyFill="1" applyBorder="1" applyAlignment="1">
      <alignment horizontal="center" vertical="center"/>
    </xf>
    <xf numFmtId="0" fontId="13" fillId="33" borderId="0" xfId="0" applyFont="1" applyFill="1" applyBorder="1" applyAlignment="1">
      <alignment horizontal="left" vertical="center" wrapText="1"/>
    </xf>
    <xf numFmtId="0" fontId="13" fillId="33" borderId="0" xfId="0" applyFont="1" applyFill="1" applyBorder="1" applyAlignment="1">
      <alignment vertical="center" wrapText="1"/>
    </xf>
    <xf numFmtId="0" fontId="6" fillId="0" borderId="10" xfId="0" applyFont="1" applyFill="1" applyBorder="1" applyAlignment="1">
      <alignment horizontal="center" vertical="center" wrapText="1"/>
    </xf>
    <xf numFmtId="0" fontId="5" fillId="0" borderId="10" xfId="0" applyFont="1" applyFill="1" applyBorder="1" applyAlignment="1">
      <alignment vertical="top" wrapText="1"/>
    </xf>
    <xf numFmtId="0" fontId="28" fillId="0" borderId="10" xfId="0" applyFont="1" applyBorder="1" applyAlignment="1">
      <alignment vertical="center" wrapText="1"/>
    </xf>
    <xf numFmtId="0" fontId="28"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6" fillId="0" borderId="0" xfId="0" applyFont="1" applyFill="1" applyAlignment="1">
      <alignment horizontal="center" wrapText="1"/>
    </xf>
    <xf numFmtId="0" fontId="5" fillId="0" borderId="0" xfId="0" applyFont="1" applyFill="1" applyAlignment="1">
      <alignment/>
    </xf>
    <xf numFmtId="0" fontId="6" fillId="0" borderId="0" xfId="0" applyFont="1" applyFill="1" applyAlignment="1">
      <alignment horizont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top"/>
    </xf>
    <xf numFmtId="0" fontId="24" fillId="0" borderId="10" xfId="0" applyFont="1" applyBorder="1" applyAlignment="1">
      <alignment horizontal="center" vertical="center" wrapText="1"/>
    </xf>
    <xf numFmtId="0" fontId="30" fillId="0" borderId="0" xfId="0" applyFont="1" applyAlignment="1">
      <alignment/>
    </xf>
    <xf numFmtId="0" fontId="22" fillId="0" borderId="0" xfId="0" applyFont="1" applyBorder="1" applyAlignment="1">
      <alignment vertical="center"/>
    </xf>
    <xf numFmtId="0" fontId="30" fillId="0" borderId="0" xfId="0" applyFont="1" applyBorder="1" applyAlignment="1">
      <alignment vertical="center"/>
    </xf>
    <xf numFmtId="0" fontId="30" fillId="0" borderId="0" xfId="0" applyFont="1" applyBorder="1" applyAlignment="1">
      <alignment/>
    </xf>
    <xf numFmtId="0" fontId="22" fillId="0" borderId="10" xfId="0" applyFont="1" applyBorder="1" applyAlignment="1">
      <alignment horizontal="center" vertical="center"/>
    </xf>
    <xf numFmtId="0" fontId="22" fillId="0" borderId="12" xfId="0" applyFont="1" applyBorder="1" applyAlignment="1">
      <alignment horizontal="center" vertical="center"/>
    </xf>
    <xf numFmtId="0" fontId="30" fillId="0" borderId="12" xfId="0" applyFont="1" applyBorder="1" applyAlignment="1">
      <alignment horizontal="center" vertical="center" wrapText="1"/>
    </xf>
    <xf numFmtId="0" fontId="22" fillId="0" borderId="0" xfId="0" applyFont="1" applyAlignment="1">
      <alignment/>
    </xf>
    <xf numFmtId="0" fontId="32" fillId="0" borderId="0" xfId="0" applyFont="1" applyAlignment="1">
      <alignment horizontal="center" vertical="center"/>
    </xf>
    <xf numFmtId="0" fontId="66" fillId="0" borderId="0" xfId="0" applyNumberFormat="1" applyFont="1" applyAlignment="1">
      <alignment vertical="top" wrapText="1"/>
    </xf>
    <xf numFmtId="0" fontId="66"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3" xfId="0" applyNumberFormat="1"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66" fillId="0" borderId="0" xfId="0" applyFont="1" applyAlignment="1">
      <alignment horizontal="center" vertical="top" wrapText="1"/>
    </xf>
    <xf numFmtId="0" fontId="0" fillId="0" borderId="0" xfId="0" applyAlignment="1">
      <alignment horizontal="center" vertical="top" wrapText="1"/>
    </xf>
    <xf numFmtId="0" fontId="66" fillId="0" borderId="0" xfId="0" applyNumberFormat="1" applyFont="1" applyAlignment="1">
      <alignment horizontal="center" vertical="top" wrapText="1"/>
    </xf>
    <xf numFmtId="0" fontId="0" fillId="0" borderId="14" xfId="0" applyBorder="1" applyAlignment="1">
      <alignment horizontal="center" vertical="top" wrapText="1"/>
    </xf>
    <xf numFmtId="0" fontId="0" fillId="0" borderId="18" xfId="0" applyBorder="1" applyAlignment="1">
      <alignment horizontal="center" vertical="top" wrapText="1"/>
    </xf>
    <xf numFmtId="0" fontId="62" fillId="0" borderId="19" xfId="42" applyNumberFormat="1" applyBorder="1" applyAlignment="1" applyProtection="1">
      <alignment horizontal="center" vertical="top" wrapText="1"/>
      <protection/>
    </xf>
    <xf numFmtId="0" fontId="0" fillId="0" borderId="17" xfId="0" applyBorder="1" applyAlignment="1">
      <alignment horizontal="center" vertical="top" wrapText="1"/>
    </xf>
    <xf numFmtId="0" fontId="62" fillId="0" borderId="20" xfId="42" applyNumberFormat="1" applyBorder="1" applyAlignment="1" applyProtection="1">
      <alignment horizontal="center" vertical="top" wrapText="1"/>
      <protection/>
    </xf>
    <xf numFmtId="0" fontId="3" fillId="0" borderId="10" xfId="0" applyFont="1" applyFill="1" applyBorder="1" applyAlignment="1">
      <alignment horizontal="center" vertical="center" wrapText="1"/>
    </xf>
    <xf numFmtId="0" fontId="6" fillId="0" borderId="10" xfId="0" applyFont="1" applyFill="1" applyBorder="1" applyAlignment="1">
      <alignment vertical="top" wrapText="1"/>
    </xf>
    <xf numFmtId="49" fontId="3" fillId="0" borderId="10" xfId="0" applyNumberFormat="1" applyFont="1" applyFill="1" applyBorder="1" applyAlignment="1">
      <alignment horizontal="center" vertical="center" wrapText="1"/>
    </xf>
    <xf numFmtId="0" fontId="5" fillId="0" borderId="10" xfId="0" applyFont="1" applyFill="1" applyBorder="1" applyAlignment="1">
      <alignment vertical="center" wrapText="1"/>
    </xf>
    <xf numFmtId="172" fontId="26" fillId="0" borderId="10" xfId="0" applyNumberFormat="1" applyFont="1" applyFill="1" applyBorder="1" applyAlignment="1">
      <alignment horizontal="center" vertical="center" wrapText="1"/>
    </xf>
    <xf numFmtId="172" fontId="11" fillId="0" borderId="10" xfId="0" applyNumberFormat="1" applyFont="1" applyFill="1" applyBorder="1" applyAlignment="1">
      <alignment horizontal="center" vertical="center" wrapText="1"/>
    </xf>
    <xf numFmtId="172" fontId="26" fillId="0" borderId="10" xfId="0" applyNumberFormat="1" applyFont="1" applyFill="1" applyBorder="1" applyAlignment="1">
      <alignment horizontal="center" vertical="center"/>
    </xf>
    <xf numFmtId="172" fontId="11" fillId="0" borderId="10" xfId="0" applyNumberFormat="1" applyFont="1" applyFill="1" applyBorder="1" applyAlignment="1">
      <alignment horizontal="center" vertical="center"/>
    </xf>
    <xf numFmtId="49" fontId="5" fillId="0" borderId="21" xfId="0" applyNumberFormat="1" applyFont="1" applyFill="1" applyBorder="1" applyAlignment="1">
      <alignment horizontal="center" vertical="top"/>
    </xf>
    <xf numFmtId="172" fontId="5" fillId="0" borderId="10" xfId="0" applyNumberFormat="1" applyFont="1" applyFill="1" applyBorder="1" applyAlignment="1">
      <alignment horizontal="center" vertical="top"/>
    </xf>
    <xf numFmtId="0" fontId="5" fillId="0" borderId="12" xfId="0" applyFont="1" applyFill="1" applyBorder="1" applyAlignment="1">
      <alignment vertical="top" wrapText="1"/>
    </xf>
    <xf numFmtId="3" fontId="5" fillId="0" borderId="10" xfId="0" applyNumberFormat="1" applyFont="1" applyFill="1" applyBorder="1" applyAlignment="1">
      <alignment horizontal="center" vertical="top"/>
    </xf>
    <xf numFmtId="0" fontId="5" fillId="0" borderId="21" xfId="0" applyFont="1" applyFill="1" applyBorder="1" applyAlignment="1">
      <alignment horizontal="center" vertical="top"/>
    </xf>
    <xf numFmtId="0" fontId="5" fillId="34" borderId="10" xfId="0" applyFont="1" applyFill="1" applyBorder="1" applyAlignment="1">
      <alignment vertical="top" wrapText="1"/>
    </xf>
    <xf numFmtId="0" fontId="6" fillId="34" borderId="10" xfId="0" applyFont="1" applyFill="1" applyBorder="1" applyAlignment="1">
      <alignment vertical="top" wrapText="1"/>
    </xf>
    <xf numFmtId="49" fontId="7" fillId="34" borderId="10" xfId="0" applyNumberFormat="1" applyFont="1" applyFill="1" applyBorder="1" applyAlignment="1">
      <alignment horizontal="center" vertical="top"/>
    </xf>
    <xf numFmtId="0" fontId="0" fillId="34" borderId="0" xfId="0" applyFont="1" applyFill="1" applyAlignment="1">
      <alignment/>
    </xf>
    <xf numFmtId="49" fontId="3" fillId="34" borderId="10" xfId="0" applyNumberFormat="1" applyFont="1" applyFill="1" applyBorder="1" applyAlignment="1">
      <alignment horizontal="center" vertical="top"/>
    </xf>
    <xf numFmtId="0" fontId="5" fillId="34" borderId="0" xfId="0" applyFont="1" applyFill="1" applyAlignment="1">
      <alignment vertical="center" wrapText="1"/>
    </xf>
    <xf numFmtId="0" fontId="5" fillId="34" borderId="10" xfId="0" applyFont="1" applyFill="1" applyBorder="1" applyAlignment="1">
      <alignment vertical="center" wrapText="1"/>
    </xf>
    <xf numFmtId="49" fontId="3" fillId="34" borderId="12" xfId="0" applyNumberFormat="1" applyFont="1" applyFill="1" applyBorder="1" applyAlignment="1">
      <alignment horizontal="center" vertical="center"/>
    </xf>
    <xf numFmtId="49" fontId="3" fillId="34" borderId="12"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xf>
    <xf numFmtId="49" fontId="3" fillId="34" borderId="10" xfId="0" applyNumberFormat="1" applyFont="1" applyFill="1" applyBorder="1" applyAlignment="1">
      <alignment horizontal="center" vertical="center"/>
    </xf>
    <xf numFmtId="0" fontId="6" fillId="34" borderId="10" xfId="0" applyFont="1" applyFill="1" applyBorder="1" applyAlignment="1">
      <alignment vertical="center" wrapText="1"/>
    </xf>
    <xf numFmtId="0" fontId="0" fillId="34" borderId="0" xfId="0" applyFill="1" applyAlignment="1">
      <alignment/>
    </xf>
    <xf numFmtId="49" fontId="3" fillId="34" borderId="10" xfId="0" applyNumberFormat="1" applyFont="1" applyFill="1" applyBorder="1" applyAlignment="1">
      <alignment horizontal="center" vertical="center" wrapText="1"/>
    </xf>
    <xf numFmtId="0" fontId="3" fillId="34" borderId="12" xfId="0" applyFont="1" applyFill="1" applyBorder="1" applyAlignment="1">
      <alignment horizontal="center" vertical="center"/>
    </xf>
    <xf numFmtId="0" fontId="52" fillId="34" borderId="10" xfId="0" applyFont="1" applyFill="1" applyBorder="1" applyAlignment="1">
      <alignment vertical="center"/>
    </xf>
    <xf numFmtId="172" fontId="3" fillId="34" borderId="10" xfId="0" applyNumberFormat="1" applyFont="1" applyFill="1" applyBorder="1" applyAlignment="1">
      <alignment horizontal="center" vertical="center"/>
    </xf>
    <xf numFmtId="0" fontId="0" fillId="34" borderId="0" xfId="0" applyFont="1" applyFill="1" applyAlignment="1">
      <alignment horizontal="center"/>
    </xf>
    <xf numFmtId="49" fontId="5" fillId="34" borderId="10" xfId="0" applyNumberFormat="1" applyFont="1" applyFill="1" applyBorder="1" applyAlignment="1">
      <alignment horizontal="center" vertical="top"/>
    </xf>
    <xf numFmtId="49" fontId="53" fillId="34" borderId="10" xfId="0" applyNumberFormat="1" applyFont="1" applyFill="1" applyBorder="1" applyAlignment="1">
      <alignment horizontal="center" vertical="top"/>
    </xf>
    <xf numFmtId="0" fontId="5" fillId="34" borderId="10" xfId="0" applyFont="1" applyFill="1" applyBorder="1" applyAlignment="1">
      <alignment horizontal="left" vertical="center" wrapText="1"/>
    </xf>
    <xf numFmtId="0" fontId="3" fillId="34" borderId="10" xfId="0" applyNumberFormat="1" applyFont="1" applyFill="1" applyBorder="1" applyAlignment="1">
      <alignment horizontal="center" vertical="center"/>
    </xf>
    <xf numFmtId="49" fontId="53" fillId="34" borderId="21" xfId="0" applyNumberFormat="1" applyFont="1" applyFill="1" applyBorder="1" applyAlignment="1">
      <alignment horizontal="center" vertical="top"/>
    </xf>
    <xf numFmtId="3" fontId="3" fillId="34" borderId="10" xfId="0" applyNumberFormat="1" applyFont="1" applyFill="1" applyBorder="1" applyAlignment="1">
      <alignment horizontal="center" vertical="center"/>
    </xf>
    <xf numFmtId="0" fontId="75" fillId="34" borderId="0" xfId="0" applyFont="1" applyFill="1" applyAlignment="1">
      <alignment wrapText="1"/>
    </xf>
    <xf numFmtId="49" fontId="75" fillId="34" borderId="10" xfId="0" applyNumberFormat="1" applyFont="1" applyFill="1" applyBorder="1" applyAlignment="1">
      <alignment horizontal="center" vertical="center" wrapText="1"/>
    </xf>
    <xf numFmtId="172" fontId="3" fillId="34" borderId="10" xfId="0" applyNumberFormat="1" applyFont="1" applyFill="1" applyBorder="1" applyAlignment="1">
      <alignment horizontal="center" vertical="center" wrapText="1"/>
    </xf>
    <xf numFmtId="0" fontId="76" fillId="34" borderId="10" xfId="0" applyFont="1" applyFill="1" applyBorder="1" applyAlignment="1">
      <alignment horizontal="center" vertical="center" wrapText="1"/>
    </xf>
    <xf numFmtId="49" fontId="76" fillId="34" borderId="10" xfId="0" applyNumberFormat="1" applyFont="1" applyFill="1" applyBorder="1" applyAlignment="1">
      <alignment horizontal="center" vertical="center" wrapText="1"/>
    </xf>
    <xf numFmtId="0" fontId="75" fillId="34" borderId="10" xfId="0" applyFont="1" applyFill="1" applyBorder="1" applyAlignment="1">
      <alignment vertical="center" wrapText="1"/>
    </xf>
    <xf numFmtId="3" fontId="75" fillId="34" borderId="10" xfId="0" applyNumberFormat="1" applyFont="1" applyFill="1" applyBorder="1" applyAlignment="1">
      <alignment horizontal="center" vertical="center" wrapText="1"/>
    </xf>
    <xf numFmtId="0" fontId="75" fillId="34" borderId="10" xfId="0" applyFont="1" applyFill="1" applyBorder="1" applyAlignment="1">
      <alignment horizontal="center" vertical="center"/>
    </xf>
    <xf numFmtId="0" fontId="75" fillId="34" borderId="22" xfId="0" applyFont="1" applyFill="1" applyBorder="1" applyAlignment="1">
      <alignment vertical="center" wrapText="1"/>
    </xf>
    <xf numFmtId="0" fontId="5" fillId="34" borderId="12" xfId="0" applyFont="1" applyFill="1" applyBorder="1" applyAlignment="1">
      <alignment horizontal="left" vertical="center" wrapText="1"/>
    </xf>
    <xf numFmtId="49" fontId="5" fillId="34" borderId="12" xfId="0" applyNumberFormat="1" applyFont="1" applyFill="1" applyBorder="1" applyAlignment="1">
      <alignment horizontal="center" vertical="top"/>
    </xf>
    <xf numFmtId="0" fontId="5" fillId="34" borderId="12" xfId="0" applyFont="1" applyFill="1" applyBorder="1" applyAlignment="1">
      <alignment horizontal="left" vertical="center" wrapText="1"/>
    </xf>
    <xf numFmtId="0" fontId="76" fillId="34" borderId="12" xfId="0" applyFont="1" applyFill="1" applyBorder="1" applyAlignment="1">
      <alignment horizontal="center" vertical="center" wrapText="1"/>
    </xf>
    <xf numFmtId="49" fontId="76" fillId="34" borderId="12" xfId="0" applyNumberFormat="1" applyFont="1" applyFill="1" applyBorder="1" applyAlignment="1">
      <alignment horizontal="center" vertical="center" wrapText="1"/>
    </xf>
    <xf numFmtId="0" fontId="76" fillId="34" borderId="12" xfId="0" applyFont="1" applyFill="1" applyBorder="1" applyAlignment="1">
      <alignment horizontal="left" vertical="center" wrapText="1"/>
    </xf>
    <xf numFmtId="49" fontId="5" fillId="34" borderId="12" xfId="0" applyNumberFormat="1" applyFont="1" applyFill="1" applyBorder="1" applyAlignment="1">
      <alignment horizontal="center" vertical="top"/>
    </xf>
    <xf numFmtId="49" fontId="5" fillId="34" borderId="10" xfId="0" applyNumberFormat="1" applyFont="1" applyFill="1" applyBorder="1" applyAlignment="1">
      <alignment horizontal="center" vertical="top"/>
    </xf>
    <xf numFmtId="0" fontId="5" fillId="34" borderId="12" xfId="0" applyFont="1" applyFill="1" applyBorder="1" applyAlignment="1">
      <alignment horizontal="center"/>
    </xf>
    <xf numFmtId="0" fontId="76" fillId="34" borderId="12" xfId="0" applyFont="1" applyFill="1" applyBorder="1" applyAlignment="1">
      <alignment horizontal="center" vertical="top" wrapText="1"/>
    </xf>
    <xf numFmtId="49" fontId="76" fillId="34" borderId="12" xfId="0" applyNumberFormat="1" applyFont="1" applyFill="1" applyBorder="1" applyAlignment="1">
      <alignment horizontal="center" vertical="top" wrapText="1"/>
    </xf>
    <xf numFmtId="172" fontId="11" fillId="35" borderId="10" xfId="0" applyNumberFormat="1" applyFont="1" applyFill="1" applyBorder="1" applyAlignment="1">
      <alignment horizontal="center" vertical="center"/>
    </xf>
    <xf numFmtId="172" fontId="11" fillId="35" borderId="10" xfId="0" applyNumberFormat="1" applyFont="1" applyFill="1" applyBorder="1" applyAlignment="1">
      <alignment horizontal="center" vertical="center" wrapText="1"/>
    </xf>
    <xf numFmtId="173" fontId="11" fillId="35" borderId="10" xfId="0" applyNumberFormat="1" applyFont="1" applyFill="1" applyBorder="1" applyAlignment="1">
      <alignment horizontal="center" vertical="center"/>
    </xf>
    <xf numFmtId="0" fontId="11" fillId="35" borderId="10" xfId="0" applyFont="1" applyFill="1" applyBorder="1" applyAlignment="1">
      <alignment horizontal="center" vertical="center"/>
    </xf>
    <xf numFmtId="173" fontId="11" fillId="0" borderId="10" xfId="0" applyNumberFormat="1" applyFont="1" applyFill="1" applyBorder="1" applyAlignment="1">
      <alignment horizontal="center" vertical="center"/>
    </xf>
    <xf numFmtId="0" fontId="11" fillId="0" borderId="10" xfId="0" applyFont="1" applyFill="1" applyBorder="1" applyAlignment="1">
      <alignment horizontal="center" vertical="center"/>
    </xf>
    <xf numFmtId="0" fontId="6" fillId="0" borderId="10" xfId="0" applyFont="1" applyFill="1" applyBorder="1" applyAlignment="1">
      <alignment vertical="center" wrapText="1"/>
    </xf>
    <xf numFmtId="0" fontId="52" fillId="0" borderId="10" xfId="0" applyFont="1" applyFill="1" applyBorder="1" applyAlignment="1">
      <alignment vertical="center"/>
    </xf>
    <xf numFmtId="49"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173" fontId="26" fillId="0" borderId="10" xfId="0" applyNumberFormat="1" applyFont="1" applyFill="1" applyBorder="1" applyAlignment="1">
      <alignment horizontal="center" vertical="center"/>
    </xf>
    <xf numFmtId="0" fontId="0" fillId="0" borderId="0" xfId="0" applyFill="1" applyAlignment="1">
      <alignment/>
    </xf>
    <xf numFmtId="172" fontId="3" fillId="0" borderId="10" xfId="0" applyNumberFormat="1" applyFont="1" applyFill="1" applyBorder="1" applyAlignment="1">
      <alignment horizontal="center" vertical="center"/>
    </xf>
    <xf numFmtId="0" fontId="77" fillId="0" borderId="0" xfId="0" applyFont="1" applyAlignment="1">
      <alignment/>
    </xf>
    <xf numFmtId="172" fontId="77" fillId="0" borderId="0" xfId="0" applyNumberFormat="1" applyFont="1" applyAlignment="1">
      <alignment/>
    </xf>
    <xf numFmtId="179" fontId="77" fillId="0" borderId="0" xfId="0" applyNumberFormat="1" applyFont="1" applyAlignment="1">
      <alignment/>
    </xf>
    <xf numFmtId="0" fontId="34" fillId="0" borderId="10" xfId="0" applyFont="1" applyBorder="1" applyAlignment="1">
      <alignment horizontal="center" vertical="center" wrapText="1"/>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4" fillId="0" borderId="23" xfId="0" applyFont="1" applyBorder="1" applyAlignment="1">
      <alignment vertical="center" wrapText="1"/>
    </xf>
    <xf numFmtId="0" fontId="4" fillId="0" borderId="22" xfId="0" applyFont="1" applyBorder="1" applyAlignment="1">
      <alignment vertical="center" wrapText="1"/>
    </xf>
    <xf numFmtId="0" fontId="4" fillId="0" borderId="24" xfId="0" applyFont="1" applyBorder="1" applyAlignment="1">
      <alignment vertical="center" wrapText="1"/>
    </xf>
    <xf numFmtId="49" fontId="15" fillId="0" borderId="10" xfId="0" applyNumberFormat="1" applyFont="1" applyBorder="1" applyAlignment="1">
      <alignment horizontal="center" vertical="center" wrapText="1"/>
    </xf>
    <xf numFmtId="0" fontId="15" fillId="0" borderId="10" xfId="0" applyFont="1" applyBorder="1" applyAlignment="1">
      <alignment horizontal="center" vertical="center" wrapText="1"/>
    </xf>
    <xf numFmtId="0" fontId="15" fillId="0" borderId="12" xfId="0" applyFont="1" applyBorder="1" applyAlignment="1">
      <alignment vertical="center" wrapText="1"/>
    </xf>
    <xf numFmtId="0" fontId="29" fillId="0" borderId="10" xfId="0" applyFont="1" applyBorder="1" applyAlignment="1">
      <alignment horizontal="center" vertical="center" wrapText="1"/>
    </xf>
    <xf numFmtId="0" fontId="15" fillId="0" borderId="21" xfId="0" applyFont="1" applyBorder="1" applyAlignment="1">
      <alignment vertical="center" wrapText="1"/>
    </xf>
    <xf numFmtId="0" fontId="15" fillId="0" borderId="25" xfId="0" applyFont="1" applyBorder="1" applyAlignment="1">
      <alignment vertical="center" wrapText="1"/>
    </xf>
    <xf numFmtId="0" fontId="15" fillId="0" borderId="25"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5" fillId="0" borderId="28" xfId="0" applyFont="1" applyFill="1" applyBorder="1" applyAlignment="1">
      <alignment horizontal="center" vertical="center" wrapText="1"/>
    </xf>
    <xf numFmtId="0" fontId="15" fillId="0" borderId="10" xfId="0" applyFont="1" applyBorder="1" applyAlignment="1">
      <alignment vertical="center" wrapText="1"/>
    </xf>
    <xf numFmtId="0" fontId="15" fillId="0" borderId="10" xfId="0" applyFont="1" applyFill="1" applyBorder="1" applyAlignment="1">
      <alignment horizontal="center" vertical="center" wrapText="1"/>
    </xf>
    <xf numFmtId="0" fontId="15" fillId="0" borderId="29" xfId="0" applyFont="1" applyBorder="1" applyAlignment="1">
      <alignment horizontal="center" vertical="center" wrapText="1"/>
    </xf>
    <xf numFmtId="0" fontId="15" fillId="0" borderId="22" xfId="0" applyFont="1" applyBorder="1" applyAlignment="1">
      <alignment horizontal="center" vertical="center" wrapText="1"/>
    </xf>
    <xf numFmtId="49" fontId="15" fillId="0" borderId="10" xfId="0" applyNumberFormat="1" applyFont="1" applyFill="1" applyBorder="1" applyAlignment="1">
      <alignment horizontal="center" vertical="center" wrapText="1"/>
    </xf>
    <xf numFmtId="0" fontId="15" fillId="0" borderId="10" xfId="0" applyFont="1" applyFill="1" applyBorder="1" applyAlignment="1">
      <alignment vertical="center" wrapText="1"/>
    </xf>
    <xf numFmtId="0" fontId="78" fillId="0" borderId="10" xfId="0" applyFont="1" applyBorder="1" applyAlignment="1">
      <alignment horizontal="center" vertical="center" wrapText="1"/>
    </xf>
    <xf numFmtId="0" fontId="15" fillId="0" borderId="10" xfId="0" applyFont="1" applyFill="1" applyBorder="1" applyAlignment="1">
      <alignment horizontal="left" vertical="center" wrapText="1"/>
    </xf>
    <xf numFmtId="0" fontId="29" fillId="0" borderId="24" xfId="0" applyFont="1" applyBorder="1" applyAlignment="1">
      <alignment horizontal="center" vertical="center" wrapText="1"/>
    </xf>
    <xf numFmtId="49" fontId="15" fillId="0" borderId="25" xfId="0" applyNumberFormat="1" applyFont="1" applyBorder="1" applyAlignment="1">
      <alignment horizontal="center" vertical="center" wrapText="1"/>
    </xf>
    <xf numFmtId="0" fontId="15" fillId="0" borderId="21" xfId="0" applyFont="1" applyBorder="1" applyAlignment="1">
      <alignment horizontal="justify" vertical="center" wrapText="1"/>
    </xf>
    <xf numFmtId="0" fontId="15" fillId="0" borderId="25"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2" xfId="0" applyFont="1" applyFill="1" applyBorder="1" applyAlignment="1">
      <alignment horizontal="left" vertical="center" wrapText="1"/>
    </xf>
    <xf numFmtId="0" fontId="15" fillId="0" borderId="21" xfId="0" applyFont="1" applyFill="1" applyBorder="1" applyAlignment="1">
      <alignment horizontal="left" vertical="center" wrapText="1"/>
    </xf>
    <xf numFmtId="0" fontId="15" fillId="0" borderId="25" xfId="0" applyFont="1" applyBorder="1" applyAlignment="1">
      <alignment horizontal="left" vertical="center" wrapText="1"/>
    </xf>
    <xf numFmtId="0" fontId="15" fillId="0" borderId="29" xfId="0" applyFont="1" applyFill="1" applyBorder="1" applyAlignment="1">
      <alignment vertical="center" wrapText="1"/>
    </xf>
    <xf numFmtId="0" fontId="15" fillId="0" borderId="10" xfId="0" applyFont="1" applyBorder="1" applyAlignment="1">
      <alignment horizontal="justify" vertical="center" wrapText="1"/>
    </xf>
    <xf numFmtId="0" fontId="15" fillId="0" borderId="10" xfId="0" applyFont="1" applyBorder="1" applyAlignment="1">
      <alignment horizontal="left" vertical="center" wrapText="1"/>
    </xf>
    <xf numFmtId="0" fontId="29" fillId="0" borderId="12"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30" xfId="0" applyFont="1" applyBorder="1" applyAlignment="1">
      <alignment horizontal="center" vertical="center" wrapText="1"/>
    </xf>
    <xf numFmtId="0" fontId="29" fillId="0" borderId="31" xfId="0" applyFont="1" applyBorder="1" applyAlignment="1">
      <alignment horizontal="center" vertical="center" wrapText="1"/>
    </xf>
    <xf numFmtId="0" fontId="15" fillId="0" borderId="25" xfId="0" applyFont="1" applyFill="1" applyBorder="1" applyAlignment="1">
      <alignment horizontal="left" vertical="center" wrapText="1"/>
    </xf>
    <xf numFmtId="0" fontId="15" fillId="0" borderId="29" xfId="0" applyFont="1" applyBorder="1" applyAlignment="1">
      <alignment vertical="center" wrapText="1"/>
    </xf>
    <xf numFmtId="0" fontId="15" fillId="0" borderId="31" xfId="0" applyFont="1" applyBorder="1" applyAlignment="1">
      <alignment vertical="center" wrapText="1"/>
    </xf>
    <xf numFmtId="0" fontId="15" fillId="0" borderId="22" xfId="0" applyFont="1" applyFill="1" applyBorder="1" applyAlignment="1">
      <alignment vertical="center" wrapText="1"/>
    </xf>
    <xf numFmtId="0" fontId="15" fillId="0" borderId="28" xfId="0" applyFont="1" applyBorder="1" applyAlignment="1">
      <alignment horizontal="center" vertical="center" wrapText="1"/>
    </xf>
    <xf numFmtId="0" fontId="78" fillId="0" borderId="10" xfId="0" applyFont="1" applyFill="1" applyBorder="1" applyAlignment="1">
      <alignment vertical="center" wrapText="1"/>
    </xf>
    <xf numFmtId="0" fontId="78" fillId="0" borderId="10" xfId="0" applyFont="1" applyBorder="1" applyAlignment="1">
      <alignment vertical="center" wrapText="1"/>
    </xf>
    <xf numFmtId="0" fontId="79" fillId="0" borderId="10" xfId="0" applyFont="1" applyFill="1" applyBorder="1" applyAlignment="1">
      <alignment horizontal="center" vertical="center" wrapText="1"/>
    </xf>
    <xf numFmtId="0" fontId="80" fillId="0" borderId="0" xfId="0" applyFont="1" applyAlignment="1">
      <alignment/>
    </xf>
    <xf numFmtId="0" fontId="81" fillId="0" borderId="10" xfId="0" applyFont="1" applyFill="1" applyBorder="1" applyAlignment="1">
      <alignment horizontal="center" vertical="center" wrapText="1"/>
    </xf>
    <xf numFmtId="0" fontId="82" fillId="0" borderId="25" xfId="0" applyFont="1" applyFill="1" applyBorder="1" applyAlignment="1">
      <alignment horizontal="left" vertical="center" wrapText="1"/>
    </xf>
    <xf numFmtId="0" fontId="78" fillId="0" borderId="10" xfId="0" applyNumberFormat="1" applyFont="1" applyBorder="1" applyAlignment="1">
      <alignment horizontal="center" vertical="center" wrapText="1"/>
    </xf>
    <xf numFmtId="0" fontId="13" fillId="0" borderId="25" xfId="0" applyFont="1" applyFill="1" applyBorder="1" applyAlignment="1">
      <alignment horizontal="left" vertical="center" wrapText="1"/>
    </xf>
    <xf numFmtId="0" fontId="0" fillId="0" borderId="0" xfId="0" applyFont="1" applyAlignment="1">
      <alignment/>
    </xf>
    <xf numFmtId="0" fontId="83" fillId="0" borderId="0" xfId="0" applyFont="1" applyAlignment="1">
      <alignment/>
    </xf>
    <xf numFmtId="49" fontId="35" fillId="0" borderId="10" xfId="0" applyNumberFormat="1" applyFont="1" applyFill="1" applyBorder="1" applyAlignment="1">
      <alignment horizontal="center" vertical="center"/>
    </xf>
    <xf numFmtId="49" fontId="36" fillId="0" borderId="10" xfId="0" applyNumberFormat="1" applyFont="1" applyFill="1" applyBorder="1" applyAlignment="1">
      <alignment horizontal="center" vertical="center"/>
    </xf>
    <xf numFmtId="0" fontId="36" fillId="0" borderId="10" xfId="0" applyFont="1" applyFill="1" applyBorder="1" applyAlignment="1">
      <alignment horizontal="center" vertical="center" wrapText="1"/>
    </xf>
    <xf numFmtId="0" fontId="36" fillId="0" borderId="10" xfId="0" applyFont="1" applyFill="1" applyBorder="1" applyAlignment="1">
      <alignment horizontal="center"/>
    </xf>
    <xf numFmtId="0" fontId="36" fillId="0" borderId="25"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0" xfId="0" applyFont="1" applyFill="1" applyBorder="1" applyAlignment="1">
      <alignment vertical="center" wrapText="1"/>
    </xf>
    <xf numFmtId="0" fontId="28" fillId="0" borderId="10" xfId="0" applyFont="1" applyFill="1" applyBorder="1" applyAlignment="1">
      <alignment horizontal="center" vertical="center"/>
    </xf>
    <xf numFmtId="0" fontId="28" fillId="0" borderId="10" xfId="0" applyFont="1" applyFill="1" applyBorder="1" applyAlignment="1">
      <alignment horizontal="left" vertical="center" wrapText="1"/>
    </xf>
    <xf numFmtId="0" fontId="28" fillId="33" borderId="10" xfId="0" applyFont="1" applyFill="1" applyBorder="1" applyAlignment="1">
      <alignment horizontal="center" vertical="center"/>
    </xf>
    <xf numFmtId="3" fontId="28" fillId="0" borderId="10" xfId="0" applyNumberFormat="1" applyFont="1" applyFill="1" applyBorder="1" applyAlignment="1">
      <alignment horizontal="center" vertical="center"/>
    </xf>
    <xf numFmtId="3" fontId="28" fillId="0" borderId="10" xfId="0" applyNumberFormat="1" applyFont="1" applyBorder="1" applyAlignment="1">
      <alignment horizontal="center" vertical="center"/>
    </xf>
    <xf numFmtId="0" fontId="28" fillId="0" borderId="10" xfId="0" applyFont="1" applyBorder="1" applyAlignment="1">
      <alignment horizontal="justify" vertical="center" wrapText="1"/>
    </xf>
    <xf numFmtId="0" fontId="28" fillId="0" borderId="0" xfId="0" applyFont="1" applyFill="1" applyAlignment="1">
      <alignment horizontal="center" vertical="center"/>
    </xf>
    <xf numFmtId="0" fontId="28" fillId="0" borderId="12" xfId="0" applyFont="1" applyFill="1" applyBorder="1" applyAlignment="1">
      <alignment horizontal="left" vertical="center" wrapText="1"/>
    </xf>
    <xf numFmtId="0" fontId="28" fillId="0" borderId="12" xfId="0" applyFont="1" applyFill="1" applyBorder="1" applyAlignment="1">
      <alignment horizontal="center" vertical="center" wrapText="1"/>
    </xf>
    <xf numFmtId="0" fontId="30" fillId="0" borderId="12" xfId="0" applyFont="1" applyFill="1" applyBorder="1" applyAlignment="1">
      <alignment horizontal="center" vertical="center" wrapText="1"/>
    </xf>
    <xf numFmtId="0" fontId="31" fillId="0" borderId="10" xfId="0" applyFont="1" applyBorder="1" applyAlignment="1">
      <alignment horizontal="center" vertical="center" wrapText="1"/>
    </xf>
    <xf numFmtId="0" fontId="28" fillId="0" borderId="10" xfId="0" applyFont="1" applyFill="1" applyBorder="1" applyAlignment="1">
      <alignment vertical="top" wrapText="1"/>
    </xf>
    <xf numFmtId="0" fontId="28" fillId="0" borderId="10" xfId="0" applyFont="1" applyBorder="1" applyAlignment="1">
      <alignment vertical="top" wrapText="1"/>
    </xf>
    <xf numFmtId="0" fontId="28" fillId="0" borderId="10" xfId="0" applyNumberFormat="1" applyFont="1" applyFill="1" applyBorder="1" applyAlignment="1">
      <alignment horizontal="center" vertical="center" wrapText="1"/>
    </xf>
    <xf numFmtId="0" fontId="28" fillId="0" borderId="10" xfId="0" applyFont="1" applyBorder="1" applyAlignment="1">
      <alignment horizontal="center" wrapText="1"/>
    </xf>
    <xf numFmtId="14" fontId="15" fillId="0" borderId="10" xfId="0" applyNumberFormat="1" applyFont="1" applyFill="1" applyBorder="1" applyAlignment="1">
      <alignment horizontal="center" vertical="center"/>
    </xf>
    <xf numFmtId="0" fontId="15" fillId="0" borderId="10" xfId="0" applyFont="1" applyFill="1" applyBorder="1" applyAlignment="1">
      <alignment horizontal="center" vertical="center"/>
    </xf>
    <xf numFmtId="0" fontId="0" fillId="0" borderId="0" xfId="0" applyAlignment="1">
      <alignment horizontal="left" wrapText="1"/>
    </xf>
    <xf numFmtId="0" fontId="0" fillId="0" borderId="0" xfId="0" applyAlignment="1">
      <alignment horizontal="left"/>
    </xf>
    <xf numFmtId="0" fontId="1" fillId="0" borderId="0" xfId="0" applyFont="1" applyAlignment="1">
      <alignment horizontal="center" wrapText="1"/>
    </xf>
    <xf numFmtId="0" fontId="1" fillId="0" borderId="0" xfId="0" applyFont="1" applyAlignment="1">
      <alignment horizontal="center" wrapText="1"/>
    </xf>
    <xf numFmtId="49" fontId="3" fillId="34" borderId="12" xfId="0" applyNumberFormat="1" applyFont="1" applyFill="1" applyBorder="1" applyAlignment="1">
      <alignment horizontal="center" vertical="center"/>
    </xf>
    <xf numFmtId="49" fontId="3" fillId="34" borderId="25" xfId="0" applyNumberFormat="1" applyFont="1" applyFill="1" applyBorder="1" applyAlignment="1">
      <alignment horizontal="center" vertical="center"/>
    </xf>
    <xf numFmtId="0" fontId="5" fillId="34" borderId="12" xfId="0" applyFont="1" applyFill="1" applyBorder="1" applyAlignment="1">
      <alignment horizontal="left" vertical="center" wrapText="1"/>
    </xf>
    <xf numFmtId="0" fontId="5" fillId="34" borderId="25" xfId="0" applyFont="1" applyFill="1" applyBorder="1" applyAlignment="1">
      <alignment horizontal="left" vertical="center" wrapText="1"/>
    </xf>
    <xf numFmtId="0" fontId="76" fillId="34" borderId="12" xfId="0" applyFont="1" applyFill="1" applyBorder="1" applyAlignment="1">
      <alignment horizontal="center" vertical="center" wrapText="1"/>
    </xf>
    <xf numFmtId="0" fontId="76" fillId="34" borderId="25" xfId="0" applyFont="1" applyFill="1" applyBorder="1" applyAlignment="1">
      <alignment horizontal="center" vertical="center" wrapText="1"/>
    </xf>
    <xf numFmtId="0" fontId="76" fillId="34" borderId="12" xfId="0" applyFont="1" applyFill="1" applyBorder="1" applyAlignment="1">
      <alignment vertical="center" wrapText="1"/>
    </xf>
    <xf numFmtId="0" fontId="76" fillId="34" borderId="25" xfId="0" applyFont="1" applyFill="1" applyBorder="1" applyAlignment="1">
      <alignment vertical="center" wrapText="1"/>
    </xf>
    <xf numFmtId="0" fontId="5" fillId="34" borderId="12" xfId="0" applyFont="1" applyFill="1" applyBorder="1" applyAlignment="1">
      <alignment vertical="center" wrapText="1"/>
    </xf>
    <xf numFmtId="0" fontId="5" fillId="34" borderId="25" xfId="0" applyFont="1" applyFill="1" applyBorder="1" applyAlignment="1">
      <alignment vertical="center" wrapText="1"/>
    </xf>
    <xf numFmtId="0" fontId="75" fillId="34" borderId="12" xfId="0" applyFont="1" applyFill="1" applyBorder="1" applyAlignment="1">
      <alignment vertical="center" wrapText="1"/>
    </xf>
    <xf numFmtId="0" fontId="75" fillId="34" borderId="25" xfId="0" applyFont="1" applyFill="1" applyBorder="1" applyAlignment="1">
      <alignment vertical="center" wrapText="1"/>
    </xf>
    <xf numFmtId="0" fontId="5" fillId="34" borderId="21" xfId="0" applyFont="1" applyFill="1" applyBorder="1" applyAlignment="1">
      <alignment horizontal="left" vertical="center" wrapText="1"/>
    </xf>
    <xf numFmtId="0" fontId="76" fillId="34" borderId="21" xfId="0" applyFont="1" applyFill="1" applyBorder="1" applyAlignment="1">
      <alignment horizontal="center" vertical="center" wrapText="1"/>
    </xf>
    <xf numFmtId="49" fontId="76" fillId="34" borderId="12" xfId="0" applyNumberFormat="1" applyFont="1" applyFill="1" applyBorder="1" applyAlignment="1">
      <alignment horizontal="center" vertical="center" wrapText="1"/>
    </xf>
    <xf numFmtId="49" fontId="76" fillId="34" borderId="21" xfId="0" applyNumberFormat="1" applyFont="1" applyFill="1" applyBorder="1" applyAlignment="1">
      <alignment horizontal="center" vertical="center" wrapText="1"/>
    </xf>
    <xf numFmtId="49" fontId="76" fillId="34" borderId="25" xfId="0" applyNumberFormat="1" applyFont="1" applyFill="1" applyBorder="1" applyAlignment="1">
      <alignment horizontal="center" vertical="center" wrapText="1"/>
    </xf>
    <xf numFmtId="0" fontId="75" fillId="34" borderId="12" xfId="0" applyFont="1" applyFill="1" applyBorder="1" applyAlignment="1">
      <alignment horizontal="left" vertical="center" wrapText="1"/>
    </xf>
    <xf numFmtId="0" fontId="75" fillId="34" borderId="21" xfId="0" applyFont="1" applyFill="1" applyBorder="1" applyAlignment="1">
      <alignment horizontal="left" vertical="center" wrapText="1"/>
    </xf>
    <xf numFmtId="0" fontId="75" fillId="34" borderId="25" xfId="0" applyFont="1" applyFill="1" applyBorder="1" applyAlignment="1">
      <alignment horizontal="left" vertical="center" wrapText="1"/>
    </xf>
    <xf numFmtId="0" fontId="76" fillId="34" borderId="12" xfId="0" applyFont="1" applyFill="1" applyBorder="1" applyAlignment="1">
      <alignment horizontal="left" vertical="center" wrapText="1"/>
    </xf>
    <xf numFmtId="0" fontId="76" fillId="34" borderId="21" xfId="0" applyFont="1" applyFill="1" applyBorder="1" applyAlignment="1">
      <alignment horizontal="left" vertical="center" wrapText="1"/>
    </xf>
    <xf numFmtId="0" fontId="76" fillId="34" borderId="25" xfId="0" applyFont="1" applyFill="1" applyBorder="1" applyAlignment="1">
      <alignment horizontal="left" vertical="center" wrapText="1"/>
    </xf>
    <xf numFmtId="49" fontId="5" fillId="34" borderId="12" xfId="0" applyNumberFormat="1" applyFont="1" applyFill="1" applyBorder="1" applyAlignment="1">
      <alignment horizontal="center" vertical="top"/>
    </xf>
    <xf numFmtId="49" fontId="5" fillId="34" borderId="21" xfId="0" applyNumberFormat="1" applyFont="1" applyFill="1" applyBorder="1" applyAlignment="1">
      <alignment horizontal="center" vertical="top"/>
    </xf>
    <xf numFmtId="49" fontId="5" fillId="34" borderId="25" xfId="0" applyNumberFormat="1" applyFont="1" applyFill="1" applyBorder="1" applyAlignment="1">
      <alignment horizontal="center" vertical="top"/>
    </xf>
    <xf numFmtId="49" fontId="53" fillId="34" borderId="12" xfId="0" applyNumberFormat="1" applyFont="1" applyFill="1" applyBorder="1" applyAlignment="1">
      <alignment horizontal="center" vertical="top"/>
    </xf>
    <xf numFmtId="49" fontId="53" fillId="34" borderId="21" xfId="0" applyNumberFormat="1" applyFont="1" applyFill="1" applyBorder="1" applyAlignment="1">
      <alignment horizontal="center" vertical="top"/>
    </xf>
    <xf numFmtId="49" fontId="53" fillId="34" borderId="25" xfId="0" applyNumberFormat="1" applyFont="1" applyFill="1" applyBorder="1" applyAlignment="1">
      <alignment horizontal="center" vertical="top"/>
    </xf>
    <xf numFmtId="0" fontId="6" fillId="34" borderId="12" xfId="0" applyFont="1" applyFill="1" applyBorder="1" applyAlignment="1">
      <alignment horizontal="left" vertical="center" wrapText="1"/>
    </xf>
    <xf numFmtId="0" fontId="6" fillId="34" borderId="21" xfId="0" applyFont="1" applyFill="1" applyBorder="1" applyAlignment="1">
      <alignment horizontal="left" vertical="center" wrapText="1"/>
    </xf>
    <xf numFmtId="0" fontId="6" fillId="34" borderId="25" xfId="0" applyFont="1" applyFill="1" applyBorder="1" applyAlignment="1">
      <alignment horizontal="left" vertical="center" wrapText="1"/>
    </xf>
    <xf numFmtId="49" fontId="6" fillId="34" borderId="10" xfId="0" applyNumberFormat="1" applyFont="1" applyFill="1" applyBorder="1" applyAlignment="1">
      <alignment horizontal="center" vertical="top"/>
    </xf>
    <xf numFmtId="49" fontId="5" fillId="34" borderId="10" xfId="0" applyNumberFormat="1" applyFont="1" applyFill="1" applyBorder="1" applyAlignment="1">
      <alignment horizontal="center" vertical="top"/>
    </xf>
    <xf numFmtId="49" fontId="53" fillId="34" borderId="10" xfId="0" applyNumberFormat="1" applyFont="1" applyFill="1" applyBorder="1" applyAlignment="1">
      <alignment horizontal="center" vertical="top"/>
    </xf>
    <xf numFmtId="0" fontId="6" fillId="34" borderId="10" xfId="0" applyFont="1" applyFill="1" applyBorder="1" applyAlignment="1">
      <alignment horizontal="left" vertical="center" wrapText="1"/>
    </xf>
    <xf numFmtId="49" fontId="6" fillId="34" borderId="12" xfId="0" applyNumberFormat="1" applyFont="1" applyFill="1" applyBorder="1" applyAlignment="1">
      <alignment horizontal="center" vertical="top"/>
    </xf>
    <xf numFmtId="49" fontId="6" fillId="34" borderId="21" xfId="0" applyNumberFormat="1" applyFont="1" applyFill="1" applyBorder="1" applyAlignment="1">
      <alignment horizontal="center" vertical="top"/>
    </xf>
    <xf numFmtId="49" fontId="6" fillId="34" borderId="25" xfId="0" applyNumberFormat="1" applyFont="1" applyFill="1" applyBorder="1" applyAlignment="1">
      <alignment horizontal="center" vertical="top"/>
    </xf>
    <xf numFmtId="0" fontId="5" fillId="0" borderId="12"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6" fillId="0" borderId="12" xfId="0" applyFont="1" applyFill="1" applyBorder="1" applyAlignment="1">
      <alignment horizontal="left" vertical="center" wrapText="1"/>
    </xf>
    <xf numFmtId="0" fontId="6" fillId="0" borderId="21" xfId="0" applyFont="1" applyFill="1" applyBorder="1" applyAlignment="1">
      <alignment horizontal="left" vertical="center" wrapText="1"/>
    </xf>
    <xf numFmtId="49" fontId="6" fillId="0" borderId="12"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12" xfId="0" applyNumberFormat="1" applyFont="1" applyFill="1" applyBorder="1" applyAlignment="1">
      <alignment horizontal="center" vertical="top"/>
    </xf>
    <xf numFmtId="49" fontId="6" fillId="0" borderId="21" xfId="0" applyNumberFormat="1" applyFont="1" applyFill="1" applyBorder="1" applyAlignment="1">
      <alignment horizontal="center" vertical="top"/>
    </xf>
    <xf numFmtId="0" fontId="6" fillId="34" borderId="10" xfId="0" applyFont="1" applyFill="1" applyBorder="1" applyAlignment="1">
      <alignment horizontal="left" vertical="top" wrapText="1"/>
    </xf>
    <xf numFmtId="0" fontId="8" fillId="0" borderId="0" xfId="0" applyFont="1" applyFill="1" applyBorder="1" applyAlignment="1">
      <alignment horizontal="left"/>
    </xf>
    <xf numFmtId="0" fontId="8" fillId="0" borderId="0" xfId="0" applyFont="1" applyFill="1" applyAlignment="1">
      <alignment horizontal="left"/>
    </xf>
    <xf numFmtId="0" fontId="14" fillId="0" borderId="0" xfId="0" applyFont="1" applyFill="1" applyAlignment="1">
      <alignment horizontal="center" vertical="center" wrapText="1"/>
    </xf>
    <xf numFmtId="0" fontId="20" fillId="0" borderId="0" xfId="0" applyFont="1" applyAlignment="1">
      <alignment/>
    </xf>
    <xf numFmtId="0" fontId="24" fillId="0" borderId="0" xfId="0" applyFont="1" applyAlignment="1">
      <alignment horizontal="center"/>
    </xf>
    <xf numFmtId="0" fontId="5" fillId="0" borderId="29"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76" fillId="34" borderId="12" xfId="0" applyFont="1" applyFill="1" applyBorder="1" applyAlignment="1">
      <alignment horizontal="center" vertical="top" wrapText="1"/>
    </xf>
    <xf numFmtId="0" fontId="76" fillId="34" borderId="25" xfId="0" applyFont="1" applyFill="1" applyBorder="1" applyAlignment="1">
      <alignment horizontal="center" vertical="top" wrapText="1"/>
    </xf>
    <xf numFmtId="49" fontId="76" fillId="34" borderId="12" xfId="0" applyNumberFormat="1" applyFont="1" applyFill="1" applyBorder="1" applyAlignment="1">
      <alignment horizontal="center" vertical="top" wrapText="1"/>
    </xf>
    <xf numFmtId="49" fontId="76" fillId="34" borderId="25" xfId="0" applyNumberFormat="1" applyFont="1" applyFill="1" applyBorder="1" applyAlignment="1">
      <alignment horizontal="center" vertical="top" wrapText="1"/>
    </xf>
    <xf numFmtId="49" fontId="13" fillId="33" borderId="10" xfId="0" applyNumberFormat="1" applyFont="1" applyFill="1" applyBorder="1" applyAlignment="1">
      <alignment horizontal="center" vertical="center"/>
    </xf>
    <xf numFmtId="0" fontId="13" fillId="33" borderId="10" xfId="0" applyFont="1" applyFill="1" applyBorder="1" applyAlignment="1">
      <alignment horizontal="center" vertical="center"/>
    </xf>
    <xf numFmtId="0" fontId="13" fillId="33" borderId="10" xfId="0" applyFont="1" applyFill="1" applyBorder="1" applyAlignment="1">
      <alignment horizontal="left" vertical="center" wrapText="1"/>
    </xf>
    <xf numFmtId="49" fontId="13" fillId="33" borderId="12" xfId="0" applyNumberFormat="1" applyFont="1" applyFill="1" applyBorder="1" applyAlignment="1">
      <alignment horizontal="center" vertical="center"/>
    </xf>
    <xf numFmtId="49" fontId="13" fillId="33" borderId="21" xfId="0" applyNumberFormat="1" applyFont="1" applyFill="1" applyBorder="1" applyAlignment="1">
      <alignment horizontal="center" vertical="center"/>
    </xf>
    <xf numFmtId="49" fontId="13" fillId="33" borderId="25" xfId="0" applyNumberFormat="1" applyFont="1" applyFill="1" applyBorder="1" applyAlignment="1">
      <alignment horizontal="center" vertical="center"/>
    </xf>
    <xf numFmtId="0" fontId="11" fillId="33" borderId="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3" fillId="33" borderId="12" xfId="0" applyFont="1" applyFill="1" applyBorder="1" applyAlignment="1">
      <alignment horizontal="left" vertical="center" wrapText="1"/>
    </xf>
    <xf numFmtId="0" fontId="13" fillId="33" borderId="21" xfId="0" applyFont="1" applyFill="1" applyBorder="1" applyAlignment="1">
      <alignment horizontal="left" vertical="center" wrapText="1"/>
    </xf>
    <xf numFmtId="0" fontId="13" fillId="33" borderId="25" xfId="0" applyFont="1" applyFill="1" applyBorder="1" applyAlignment="1">
      <alignment horizontal="left" vertical="center" wrapText="1"/>
    </xf>
    <xf numFmtId="0" fontId="18" fillId="0" borderId="0" xfId="0" applyFont="1" applyAlignment="1">
      <alignment horizontal="center" vertical="center" wrapText="1"/>
    </xf>
    <xf numFmtId="0" fontId="15" fillId="0" borderId="0" xfId="0" applyFont="1" applyAlignment="1">
      <alignment horizontal="center" vertical="center" wrapText="1"/>
    </xf>
    <xf numFmtId="0" fontId="11" fillId="33" borderId="29" xfId="0" applyFont="1" applyFill="1" applyBorder="1" applyAlignment="1">
      <alignment horizontal="center" vertical="center" wrapText="1"/>
    </xf>
    <xf numFmtId="0" fontId="11" fillId="33" borderId="24"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11" fillId="33" borderId="25" xfId="0" applyFont="1" applyFill="1" applyBorder="1" applyAlignment="1">
      <alignment horizontal="center" vertical="center" wrapText="1"/>
    </xf>
    <xf numFmtId="0" fontId="16" fillId="0" borderId="0" xfId="0" applyFont="1" applyAlignment="1">
      <alignment horizontal="left"/>
    </xf>
    <xf numFmtId="0" fontId="19" fillId="0" borderId="0" xfId="0" applyFont="1" applyAlignment="1">
      <alignment horizontal="center" vertical="center" wrapText="1"/>
    </xf>
    <xf numFmtId="0" fontId="15" fillId="0" borderId="29" xfId="0" applyFont="1" applyBorder="1" applyAlignment="1">
      <alignment horizontal="center" vertical="center" wrapText="1"/>
    </xf>
    <xf numFmtId="0" fontId="15" fillId="0" borderId="22" xfId="0" applyFont="1" applyBorder="1" applyAlignment="1">
      <alignment horizontal="center" vertical="center" wrapText="1"/>
    </xf>
    <xf numFmtId="0" fontId="29" fillId="0" borderId="29" xfId="0" applyFont="1" applyBorder="1" applyAlignment="1">
      <alignment horizontal="center" vertical="center" wrapText="1"/>
    </xf>
    <xf numFmtId="0" fontId="29" fillId="0" borderId="22" xfId="0" applyFont="1" applyBorder="1" applyAlignment="1">
      <alignment horizontal="center" vertical="center" wrapText="1"/>
    </xf>
    <xf numFmtId="0" fontId="15" fillId="0" borderId="29"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5" fillId="0" borderId="10" xfId="0" applyFont="1" applyBorder="1" applyAlignment="1">
      <alignment horizontal="center" vertical="center" wrapText="1"/>
    </xf>
    <xf numFmtId="0" fontId="15" fillId="0" borderId="10" xfId="0" applyFont="1" applyBorder="1" applyAlignment="1">
      <alignment vertical="center" wrapText="1"/>
    </xf>
    <xf numFmtId="0" fontId="15" fillId="0" borderId="12" xfId="0" applyFont="1" applyFill="1" applyBorder="1" applyAlignment="1">
      <alignment horizontal="left" vertical="center" wrapText="1"/>
    </xf>
    <xf numFmtId="0" fontId="15" fillId="0" borderId="21" xfId="0" applyFont="1" applyFill="1" applyBorder="1" applyAlignment="1">
      <alignment horizontal="left" vertical="center" wrapText="1"/>
    </xf>
    <xf numFmtId="0" fontId="15" fillId="0" borderId="25" xfId="0" applyFont="1" applyFill="1" applyBorder="1" applyAlignment="1">
      <alignment horizontal="left" vertical="center" wrapText="1"/>
    </xf>
    <xf numFmtId="0" fontId="15" fillId="0" borderId="23" xfId="0" applyFont="1" applyFill="1" applyBorder="1" applyAlignment="1">
      <alignment horizontal="center" vertical="center" wrapText="1"/>
    </xf>
    <xf numFmtId="0" fontId="15" fillId="0" borderId="30" xfId="0" applyFont="1" applyFill="1" applyBorder="1" applyAlignment="1">
      <alignment horizontal="center" vertical="center" wrapText="1"/>
    </xf>
    <xf numFmtId="0" fontId="15" fillId="0" borderId="31"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32"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5" fillId="0" borderId="28" xfId="0" applyFont="1" applyFill="1" applyBorder="1" applyAlignment="1">
      <alignment horizontal="center" vertical="center" wrapText="1"/>
    </xf>
    <xf numFmtId="0" fontId="29" fillId="0" borderId="10" xfId="0" applyFont="1" applyBorder="1" applyAlignment="1">
      <alignment horizontal="center" vertical="center" wrapText="1"/>
    </xf>
    <xf numFmtId="0" fontId="29" fillId="0" borderId="12" xfId="0" applyFont="1" applyBorder="1" applyAlignment="1">
      <alignment horizontal="center" vertical="center" wrapText="1"/>
    </xf>
    <xf numFmtId="49" fontId="15" fillId="0" borderId="10" xfId="0" applyNumberFormat="1" applyFont="1" applyBorder="1" applyAlignment="1">
      <alignment horizontal="center" vertical="center" wrapText="1"/>
    </xf>
    <xf numFmtId="0" fontId="15" fillId="0" borderId="12"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5" xfId="0" applyFont="1" applyBorder="1" applyAlignment="1">
      <alignment horizontal="center" vertical="center" wrapText="1"/>
    </xf>
    <xf numFmtId="0" fontId="79" fillId="0" borderId="12" xfId="0" applyFont="1" applyFill="1" applyBorder="1" applyAlignment="1">
      <alignment horizontal="center" vertical="center" wrapText="1"/>
    </xf>
    <xf numFmtId="0" fontId="79" fillId="0" borderId="21" xfId="0" applyFont="1" applyFill="1" applyBorder="1" applyAlignment="1">
      <alignment horizontal="center" vertical="center" wrapText="1"/>
    </xf>
    <xf numFmtId="0" fontId="79" fillId="0" borderId="25" xfId="0" applyFont="1" applyFill="1" applyBorder="1" applyAlignment="1">
      <alignment horizontal="center" vertical="center" wrapText="1"/>
    </xf>
    <xf numFmtId="0" fontId="15" fillId="0" borderId="29" xfId="0" applyFont="1" applyFill="1" applyBorder="1" applyAlignment="1">
      <alignment horizontal="left" vertical="top" wrapText="1"/>
    </xf>
    <xf numFmtId="0" fontId="15" fillId="0" borderId="10" xfId="0" applyFont="1" applyFill="1" applyBorder="1" applyAlignment="1">
      <alignment vertical="center" wrapText="1"/>
    </xf>
    <xf numFmtId="49" fontId="15" fillId="0" borderId="29" xfId="0" applyNumberFormat="1" applyFont="1" applyBorder="1" applyAlignment="1">
      <alignment horizontal="center" vertical="center" wrapText="1"/>
    </xf>
    <xf numFmtId="0" fontId="15" fillId="0" borderId="24" xfId="0" applyFont="1" applyBorder="1" applyAlignment="1">
      <alignment horizontal="center" vertical="center" wrapText="1"/>
    </xf>
    <xf numFmtId="0" fontId="15" fillId="0" borderId="12" xfId="0" applyFont="1" applyBorder="1" applyAlignment="1">
      <alignment horizontal="left" vertical="center" wrapText="1"/>
    </xf>
    <xf numFmtId="0" fontId="15" fillId="0" borderId="25" xfId="0" applyFont="1" applyBorder="1" applyAlignment="1">
      <alignment horizontal="left" vertical="center" wrapText="1"/>
    </xf>
    <xf numFmtId="0" fontId="15" fillId="0" borderId="29" xfId="0" applyFont="1" applyFill="1" applyBorder="1" applyAlignment="1">
      <alignment vertical="center" wrapText="1"/>
    </xf>
    <xf numFmtId="0" fontId="29" fillId="0" borderId="33" xfId="0" applyFont="1" applyBorder="1" applyAlignment="1">
      <alignment horizontal="center" vertical="center" wrapText="1"/>
    </xf>
    <xf numFmtId="0" fontId="29" fillId="0" borderId="34" xfId="0" applyFont="1" applyBorder="1" applyAlignment="1">
      <alignment horizontal="center" vertical="center" wrapText="1"/>
    </xf>
    <xf numFmtId="0" fontId="29" fillId="0" borderId="35" xfId="0" applyFont="1" applyBorder="1" applyAlignment="1">
      <alignment horizontal="center" vertical="center" wrapText="1"/>
    </xf>
    <xf numFmtId="0" fontId="15" fillId="0" borderId="25" xfId="0" applyFont="1" applyBorder="1" applyAlignment="1">
      <alignment vertical="center" wrapText="1"/>
    </xf>
    <xf numFmtId="0" fontId="15" fillId="0" borderId="12"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5" fillId="0" borderId="12" xfId="0" applyFont="1" applyFill="1" applyBorder="1" applyAlignment="1">
      <alignment horizontal="center" vertical="top" wrapText="1"/>
    </xf>
    <xf numFmtId="0" fontId="15" fillId="0" borderId="25" xfId="0" applyFont="1" applyFill="1" applyBorder="1" applyAlignment="1">
      <alignment horizontal="center" vertical="top" wrapText="1"/>
    </xf>
    <xf numFmtId="49" fontId="15" fillId="0" borderId="12" xfId="0" applyNumberFormat="1" applyFont="1" applyFill="1" applyBorder="1" applyAlignment="1">
      <alignment horizontal="center" vertical="center" wrapText="1"/>
    </xf>
    <xf numFmtId="49" fontId="15" fillId="0" borderId="25" xfId="0" applyNumberFormat="1" applyFont="1" applyFill="1" applyBorder="1" applyAlignment="1">
      <alignment horizontal="center" vertical="center" wrapText="1"/>
    </xf>
    <xf numFmtId="0" fontId="34" fillId="0" borderId="10" xfId="0" applyFont="1" applyBorder="1" applyAlignment="1">
      <alignment horizontal="center" vertical="center" wrapText="1"/>
    </xf>
    <xf numFmtId="49" fontId="15" fillId="0" borderId="10" xfId="0" applyNumberFormat="1" applyFont="1" applyBorder="1" applyAlignment="1">
      <alignment vertical="center" wrapText="1"/>
    </xf>
    <xf numFmtId="0" fontId="15" fillId="0" borderId="12" xfId="0" applyFont="1" applyBorder="1" applyAlignment="1">
      <alignment vertical="center" wrapText="1"/>
    </xf>
    <xf numFmtId="0" fontId="15" fillId="0" borderId="21" xfId="0" applyFont="1" applyBorder="1" applyAlignment="1">
      <alignment vertical="center" wrapText="1"/>
    </xf>
    <xf numFmtId="0" fontId="24" fillId="0" borderId="10" xfId="0" applyFont="1" applyBorder="1" applyAlignment="1">
      <alignment horizontal="center" vertical="center" wrapText="1"/>
    </xf>
    <xf numFmtId="0" fontId="27" fillId="0" borderId="0" xfId="0" applyFont="1" applyAlignment="1">
      <alignment/>
    </xf>
    <xf numFmtId="0" fontId="29" fillId="0" borderId="0" xfId="0" applyFont="1" applyAlignment="1">
      <alignment/>
    </xf>
    <xf numFmtId="0" fontId="29" fillId="0" borderId="27" xfId="0" applyFont="1" applyBorder="1" applyAlignment="1">
      <alignment horizontal="center" vertical="center" wrapText="1"/>
    </xf>
    <xf numFmtId="0" fontId="29" fillId="0" borderId="27" xfId="0" applyFont="1" applyBorder="1" applyAlignment="1">
      <alignment horizontal="center" vertical="center"/>
    </xf>
    <xf numFmtId="0" fontId="15" fillId="0" borderId="12" xfId="0" applyNumberFormat="1" applyFont="1" applyFill="1" applyBorder="1" applyAlignment="1">
      <alignment horizontal="center" vertical="center" wrapText="1"/>
    </xf>
    <xf numFmtId="0" fontId="15" fillId="0" borderId="21" xfId="0" applyNumberFormat="1" applyFont="1" applyFill="1" applyBorder="1" applyAlignment="1">
      <alignment horizontal="center" vertical="center" wrapText="1"/>
    </xf>
    <xf numFmtId="0" fontId="15" fillId="0" borderId="25" xfId="0" applyNumberFormat="1" applyFont="1" applyFill="1" applyBorder="1" applyAlignment="1">
      <alignment horizontal="center" vertical="center" wrapText="1"/>
    </xf>
    <xf numFmtId="0" fontId="15" fillId="0" borderId="23"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21" xfId="0" applyFont="1" applyBorder="1" applyAlignment="1">
      <alignment horizontal="left" vertical="center" wrapText="1"/>
    </xf>
    <xf numFmtId="0" fontId="5" fillId="0" borderId="12" xfId="0" applyFont="1" applyFill="1" applyBorder="1" applyAlignment="1">
      <alignment horizontal="left" vertical="top" wrapText="1"/>
    </xf>
    <xf numFmtId="0" fontId="5" fillId="0" borderId="25" xfId="0" applyFont="1" applyFill="1" applyBorder="1" applyAlignment="1">
      <alignment horizontal="left" vertical="top" wrapText="1"/>
    </xf>
    <xf numFmtId="49" fontId="5" fillId="0" borderId="12" xfId="0" applyNumberFormat="1" applyFont="1" applyFill="1" applyBorder="1" applyAlignment="1">
      <alignment horizontal="center" vertical="top"/>
    </xf>
    <xf numFmtId="49" fontId="5" fillId="0" borderId="25" xfId="0" applyNumberFormat="1" applyFont="1" applyFill="1" applyBorder="1" applyAlignment="1">
      <alignment horizontal="center" vertical="top"/>
    </xf>
    <xf numFmtId="49" fontId="53" fillId="0" borderId="12" xfId="0" applyNumberFormat="1" applyFont="1" applyFill="1" applyBorder="1" applyAlignment="1">
      <alignment horizontal="center" vertical="top"/>
    </xf>
    <xf numFmtId="49" fontId="53" fillId="0" borderId="25" xfId="0" applyNumberFormat="1" applyFont="1" applyFill="1" applyBorder="1" applyAlignment="1">
      <alignment horizontal="center" vertical="top"/>
    </xf>
    <xf numFmtId="0" fontId="53" fillId="0" borderId="12" xfId="0" applyFont="1" applyFill="1" applyBorder="1" applyAlignment="1">
      <alignment horizontal="center" vertical="top"/>
    </xf>
    <xf numFmtId="0" fontId="53" fillId="0" borderId="25" xfId="0" applyFont="1" applyFill="1" applyBorder="1" applyAlignment="1">
      <alignment horizontal="center" vertical="top"/>
    </xf>
    <xf numFmtId="0" fontId="6" fillId="0" borderId="29"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4" xfId="0" applyFont="1" applyFill="1" applyBorder="1" applyAlignment="1">
      <alignment horizontal="center" vertical="center"/>
    </xf>
    <xf numFmtId="0" fontId="5" fillId="0" borderId="12" xfId="0" applyFont="1" applyFill="1" applyBorder="1" applyAlignment="1">
      <alignment horizontal="center" vertical="top"/>
    </xf>
    <xf numFmtId="0" fontId="5" fillId="0" borderId="25" xfId="0" applyFont="1" applyFill="1" applyBorder="1" applyAlignment="1">
      <alignment horizontal="center" vertical="top"/>
    </xf>
    <xf numFmtId="0" fontId="6" fillId="0" borderId="29"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4" xfId="0" applyFont="1" applyFill="1" applyBorder="1" applyAlignment="1">
      <alignment horizontal="center" vertical="center" wrapText="1"/>
    </xf>
    <xf numFmtId="49" fontId="5" fillId="0" borderId="10" xfId="0" applyNumberFormat="1" applyFont="1" applyFill="1" applyBorder="1" applyAlignment="1">
      <alignment horizontal="center" vertical="top"/>
    </xf>
    <xf numFmtId="0" fontId="53" fillId="0" borderId="10" xfId="0" applyFont="1" applyFill="1" applyBorder="1" applyAlignment="1">
      <alignment horizontal="center" vertical="top"/>
    </xf>
    <xf numFmtId="0" fontId="5" fillId="0" borderId="10" xfId="0" applyFont="1" applyFill="1" applyBorder="1" applyAlignment="1">
      <alignment vertical="top" wrapText="1"/>
    </xf>
    <xf numFmtId="0" fontId="53" fillId="0" borderId="10" xfId="0" applyFont="1" applyFill="1" applyBorder="1" applyAlignment="1">
      <alignment vertical="top" wrapText="1"/>
    </xf>
    <xf numFmtId="0" fontId="5" fillId="0" borderId="0" xfId="0" applyFont="1" applyFill="1" applyAlignment="1">
      <alignment horizontal="left"/>
    </xf>
    <xf numFmtId="0" fontId="6" fillId="0" borderId="0" xfId="0" applyFont="1" applyFill="1" applyAlignment="1">
      <alignment horizontal="center" wrapText="1"/>
    </xf>
    <xf numFmtId="0" fontId="5" fillId="0" borderId="0" xfId="0" applyFont="1" applyFill="1" applyAlignment="1">
      <alignment/>
    </xf>
    <xf numFmtId="0" fontId="6" fillId="0" borderId="0" xfId="0" applyFont="1" applyFill="1" applyAlignment="1">
      <alignment horizontal="center"/>
    </xf>
    <xf numFmtId="0" fontId="5" fillId="0" borderId="0" xfId="0" applyFont="1" applyFill="1" applyAlignment="1">
      <alignment horizontal="center"/>
    </xf>
    <xf numFmtId="0" fontId="53" fillId="0" borderId="10" xfId="0" applyFont="1" applyBorder="1" applyAlignment="1">
      <alignment horizontal="center" vertical="center" wrapText="1"/>
    </xf>
    <xf numFmtId="0" fontId="6" fillId="0" borderId="10" xfId="0" applyFont="1" applyFill="1" applyBorder="1" applyAlignment="1">
      <alignment horizontal="center" vertical="center"/>
    </xf>
    <xf numFmtId="0" fontId="22" fillId="0" borderId="10"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29"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21"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22" fillId="0" borderId="12" xfId="0" applyFont="1" applyBorder="1" applyAlignment="1">
      <alignment horizontal="center" vertical="center"/>
    </xf>
    <xf numFmtId="0" fontId="22" fillId="0" borderId="25" xfId="0" applyFont="1" applyBorder="1" applyAlignment="1">
      <alignment horizontal="center" vertical="center"/>
    </xf>
    <xf numFmtId="0" fontId="28" fillId="0" borderId="12" xfId="0" applyFont="1" applyBorder="1" applyAlignment="1">
      <alignment horizontal="center" vertical="center"/>
    </xf>
    <xf numFmtId="0" fontId="28" fillId="0" borderId="25" xfId="0" applyFont="1" applyBorder="1" applyAlignment="1">
      <alignment horizontal="center" vertical="center"/>
    </xf>
    <xf numFmtId="0" fontId="22" fillId="0" borderId="23"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28" xfId="0" applyFont="1" applyBorder="1" applyAlignment="1">
      <alignment horizontal="center" vertical="center" wrapText="1"/>
    </xf>
    <xf numFmtId="0" fontId="33" fillId="0" borderId="21" xfId="0" applyFont="1" applyBorder="1" applyAlignment="1">
      <alignment/>
    </xf>
    <xf numFmtId="0" fontId="33" fillId="0" borderId="25" xfId="0" applyFont="1" applyBorder="1" applyAlignment="1">
      <alignment/>
    </xf>
    <xf numFmtId="0" fontId="22" fillId="0" borderId="0" xfId="0" applyFont="1" applyBorder="1" applyAlignment="1">
      <alignment horizontal="center" vertical="center"/>
    </xf>
    <xf numFmtId="0" fontId="31" fillId="0" borderId="0" xfId="0" applyFont="1" applyBorder="1" applyAlignment="1">
      <alignment horizontal="center" vertical="center"/>
    </xf>
    <xf numFmtId="0" fontId="35" fillId="0" borderId="10" xfId="0" applyFont="1" applyFill="1" applyBorder="1" applyAlignment="1">
      <alignment/>
    </xf>
    <xf numFmtId="0" fontId="6" fillId="0" borderId="0" xfId="42" applyFont="1" applyAlignment="1" applyProtection="1">
      <alignment horizontal="center" vertical="center"/>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N15"/>
  <sheetViews>
    <sheetView view="pageBreakPreview" zoomScale="86" zoomScaleSheetLayoutView="86" zoomScalePageLayoutView="0" workbookViewId="0" topLeftCell="A1">
      <selection activeCell="T8" sqref="T8"/>
    </sheetView>
  </sheetViews>
  <sheetFormatPr defaultColWidth="9.140625" defaultRowHeight="15"/>
  <cols>
    <col min="10" max="10" width="8.00390625" style="0" customWidth="1"/>
  </cols>
  <sheetData>
    <row r="1" ht="15.75">
      <c r="A1" s="36"/>
    </row>
    <row r="2" spans="1:14" ht="15.75">
      <c r="A2" s="36"/>
      <c r="K2" s="245" t="s">
        <v>145</v>
      </c>
      <c r="L2" s="246"/>
      <c r="M2" s="246"/>
      <c r="N2" s="246"/>
    </row>
    <row r="3" spans="1:14" ht="15.75">
      <c r="A3" s="38"/>
      <c r="K3" s="246"/>
      <c r="L3" s="246"/>
      <c r="M3" s="246"/>
      <c r="N3" s="246"/>
    </row>
    <row r="4" spans="1:14" ht="15.75">
      <c r="A4" s="39"/>
      <c r="K4" s="246"/>
      <c r="L4" s="246"/>
      <c r="M4" s="246"/>
      <c r="N4" s="246"/>
    </row>
    <row r="5" spans="1:14" ht="42.75" customHeight="1">
      <c r="A5" s="40"/>
      <c r="K5" s="246"/>
      <c r="L5" s="246"/>
      <c r="M5" s="246"/>
      <c r="N5" s="246"/>
    </row>
    <row r="6" ht="15.75">
      <c r="A6" s="40"/>
    </row>
    <row r="7" ht="73.5" customHeight="1">
      <c r="A7" s="40"/>
    </row>
    <row r="8" spans="1:12" ht="65.25" customHeight="1">
      <c r="A8" s="40"/>
      <c r="B8" s="247" t="s">
        <v>204</v>
      </c>
      <c r="C8" s="248"/>
      <c r="D8" s="248"/>
      <c r="E8" s="248"/>
      <c r="F8" s="248"/>
      <c r="G8" s="248"/>
      <c r="H8" s="248"/>
      <c r="I8" s="248"/>
      <c r="J8" s="248"/>
      <c r="K8" s="248"/>
      <c r="L8" s="248"/>
    </row>
    <row r="9" ht="15.75">
      <c r="A9" s="40"/>
    </row>
    <row r="10" ht="15.75">
      <c r="A10" s="39"/>
    </row>
    <row r="11" ht="15.75">
      <c r="A11" s="39"/>
    </row>
    <row r="12" ht="15.75">
      <c r="A12" s="39"/>
    </row>
    <row r="13" ht="15.75">
      <c r="A13" s="39"/>
    </row>
    <row r="14" ht="15.75">
      <c r="J14" s="37"/>
    </row>
    <row r="15" ht="15.75">
      <c r="A15" s="39"/>
    </row>
  </sheetData>
  <sheetProtection/>
  <mergeCells count="2">
    <mergeCell ref="K2:N5"/>
    <mergeCell ref="B8:L8"/>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Q56"/>
  <sheetViews>
    <sheetView zoomScaleSheetLayoutView="80" zoomScalePageLayoutView="0" workbookViewId="0" topLeftCell="E1">
      <selection activeCell="F10" sqref="F10:F11"/>
    </sheetView>
  </sheetViews>
  <sheetFormatPr defaultColWidth="9.140625" defaultRowHeight="15"/>
  <cols>
    <col min="1" max="2" width="4.57421875" style="0" customWidth="1"/>
    <col min="3" max="3" width="4.421875" style="0" customWidth="1"/>
    <col min="4" max="5" width="3.28125" style="0" customWidth="1"/>
    <col min="6" max="6" width="35.7109375" style="0" customWidth="1"/>
    <col min="7" max="7" width="23.00390625" style="0" customWidth="1"/>
    <col min="8" max="8" width="6.7109375" style="0" customWidth="1"/>
    <col min="9" max="10" width="4.00390625" style="0" customWidth="1"/>
    <col min="11" max="11" width="13.28125" style="0" customWidth="1"/>
    <col min="12" max="12" width="6.7109375" style="0" customWidth="1"/>
    <col min="13" max="13" width="17.00390625" style="0" customWidth="1"/>
    <col min="14" max="14" width="15.421875" style="0" customWidth="1"/>
    <col min="15" max="15" width="15.7109375" style="0" customWidth="1"/>
    <col min="16" max="16" width="13.140625" style="0" customWidth="1"/>
    <col min="17" max="17" width="15.00390625" style="0" customWidth="1"/>
  </cols>
  <sheetData>
    <row r="1" spans="1:17" ht="18.75">
      <c r="A1" s="297"/>
      <c r="B1" s="297"/>
      <c r="C1" s="297"/>
      <c r="D1" s="297"/>
      <c r="E1" s="297"/>
      <c r="F1" s="297"/>
      <c r="G1" s="49"/>
      <c r="H1" s="49"/>
      <c r="I1" s="49"/>
      <c r="J1" s="49"/>
      <c r="K1" s="49"/>
      <c r="L1" s="49"/>
      <c r="M1" s="50"/>
      <c r="N1" s="49"/>
      <c r="O1" s="49"/>
      <c r="P1" s="49"/>
      <c r="Q1" s="51"/>
    </row>
    <row r="2" spans="1:17" ht="47.25" customHeight="1">
      <c r="A2" s="298" t="s">
        <v>45</v>
      </c>
      <c r="B2" s="298"/>
      <c r="C2" s="298"/>
      <c r="D2" s="298"/>
      <c r="E2" s="298"/>
      <c r="F2" s="298"/>
      <c r="G2" s="5"/>
      <c r="H2" s="5"/>
      <c r="I2" s="5"/>
      <c r="J2" s="5"/>
      <c r="K2" s="5"/>
      <c r="L2" s="5"/>
      <c r="M2" s="6"/>
      <c r="N2" s="5"/>
      <c r="O2" s="5"/>
      <c r="P2" s="5"/>
      <c r="Q2" s="7"/>
    </row>
    <row r="3" spans="1:17" ht="33.75" customHeight="1">
      <c r="A3" s="299" t="s">
        <v>46</v>
      </c>
      <c r="B3" s="300"/>
      <c r="C3" s="300"/>
      <c r="D3" s="300"/>
      <c r="E3" s="300"/>
      <c r="F3" s="300"/>
      <c r="G3" s="300"/>
      <c r="H3" s="300"/>
      <c r="I3" s="300"/>
      <c r="J3" s="300"/>
      <c r="K3" s="300"/>
      <c r="L3" s="300"/>
      <c r="M3" s="300"/>
      <c r="N3" s="300"/>
      <c r="O3" s="300"/>
      <c r="P3" s="300"/>
      <c r="Q3" s="300"/>
    </row>
    <row r="4" spans="1:17" ht="18.75">
      <c r="A4" s="22"/>
      <c r="B4" s="23"/>
      <c r="C4" s="23"/>
      <c r="D4" s="23"/>
      <c r="E4" s="301" t="s">
        <v>276</v>
      </c>
      <c r="F4" s="301"/>
      <c r="G4" s="301"/>
      <c r="H4" s="301"/>
      <c r="I4" s="301"/>
      <c r="J4" s="301"/>
      <c r="K4" s="301"/>
      <c r="L4" s="301"/>
      <c r="M4" s="301"/>
      <c r="N4" s="301"/>
      <c r="O4" s="301"/>
      <c r="P4" s="301"/>
      <c r="Q4" s="23"/>
    </row>
    <row r="5" spans="1:17" ht="20.25" customHeight="1">
      <c r="A5" s="1"/>
      <c r="B5" s="1"/>
      <c r="C5" s="1"/>
      <c r="D5" s="4"/>
      <c r="E5" s="4"/>
      <c r="F5" s="4"/>
      <c r="G5" s="4"/>
      <c r="H5" s="4"/>
      <c r="I5" s="4"/>
      <c r="J5" s="4"/>
      <c r="K5" s="4"/>
      <c r="L5" s="4"/>
      <c r="M5" s="4"/>
      <c r="N5" s="4"/>
      <c r="O5" s="4"/>
      <c r="P5" s="4"/>
      <c r="Q5" s="4"/>
    </row>
    <row r="6" spans="1:17" ht="89.25" customHeight="1">
      <c r="A6" s="302" t="s">
        <v>7</v>
      </c>
      <c r="B6" s="303"/>
      <c r="C6" s="303"/>
      <c r="D6" s="303"/>
      <c r="E6" s="304"/>
      <c r="F6" s="305" t="s">
        <v>26</v>
      </c>
      <c r="G6" s="305" t="s">
        <v>27</v>
      </c>
      <c r="H6" s="307" t="s">
        <v>28</v>
      </c>
      <c r="I6" s="307"/>
      <c r="J6" s="307"/>
      <c r="K6" s="307"/>
      <c r="L6" s="307"/>
      <c r="M6" s="308" t="s">
        <v>29</v>
      </c>
      <c r="N6" s="309"/>
      <c r="O6" s="309"/>
      <c r="P6" s="310" t="s">
        <v>48</v>
      </c>
      <c r="Q6" s="310"/>
    </row>
    <row r="7" spans="1:17" ht="99" customHeight="1">
      <c r="A7" s="63" t="s">
        <v>12</v>
      </c>
      <c r="B7" s="63" t="s">
        <v>13</v>
      </c>
      <c r="C7" s="63" t="s">
        <v>30</v>
      </c>
      <c r="D7" s="63" t="s">
        <v>31</v>
      </c>
      <c r="E7" s="63" t="s">
        <v>47</v>
      </c>
      <c r="F7" s="306" t="s">
        <v>15</v>
      </c>
      <c r="G7" s="305"/>
      <c r="H7" s="92" t="s">
        <v>8</v>
      </c>
      <c r="I7" s="92" t="s">
        <v>32</v>
      </c>
      <c r="J7" s="92" t="s">
        <v>33</v>
      </c>
      <c r="K7" s="92" t="s">
        <v>34</v>
      </c>
      <c r="L7" s="92" t="s">
        <v>35</v>
      </c>
      <c r="M7" s="45" t="s">
        <v>87</v>
      </c>
      <c r="N7" s="45" t="s">
        <v>88</v>
      </c>
      <c r="O7" s="45" t="s">
        <v>49</v>
      </c>
      <c r="P7" s="45" t="s">
        <v>89</v>
      </c>
      <c r="Q7" s="45" t="s">
        <v>90</v>
      </c>
    </row>
    <row r="8" spans="1:17" ht="19.5" customHeight="1">
      <c r="A8" s="292" t="s">
        <v>16</v>
      </c>
      <c r="B8" s="294"/>
      <c r="C8" s="288"/>
      <c r="D8" s="288"/>
      <c r="E8" s="288"/>
      <c r="F8" s="290" t="s">
        <v>210</v>
      </c>
      <c r="G8" s="93" t="s">
        <v>36</v>
      </c>
      <c r="H8" s="94"/>
      <c r="I8" s="94"/>
      <c r="J8" s="94"/>
      <c r="K8" s="94"/>
      <c r="L8" s="94"/>
      <c r="M8" s="96">
        <f>M9</f>
        <v>106799.70000000001</v>
      </c>
      <c r="N8" s="96">
        <f>N9</f>
        <v>128354.09443</v>
      </c>
      <c r="O8" s="96">
        <f>O9</f>
        <v>71857.0328</v>
      </c>
      <c r="P8" s="96">
        <f>O8/M8*100</f>
        <v>67.28205491213926</v>
      </c>
      <c r="Q8" s="96">
        <f>O8/N8*100</f>
        <v>55.98343638284824</v>
      </c>
    </row>
    <row r="9" spans="1:17" ht="54" customHeight="1">
      <c r="A9" s="293"/>
      <c r="B9" s="295"/>
      <c r="C9" s="289"/>
      <c r="D9" s="289"/>
      <c r="E9" s="289"/>
      <c r="F9" s="291"/>
      <c r="G9" s="56" t="s">
        <v>37</v>
      </c>
      <c r="H9" s="94">
        <v>938</v>
      </c>
      <c r="I9" s="94"/>
      <c r="J9" s="94"/>
      <c r="K9" s="94"/>
      <c r="L9" s="94"/>
      <c r="M9" s="96">
        <f>M10+M14+M24+M34+M29</f>
        <v>106799.70000000001</v>
      </c>
      <c r="N9" s="96">
        <f>N10+N14+N24+N34+N29</f>
        <v>128354.09443</v>
      </c>
      <c r="O9" s="96">
        <f>O10+O14+O24+O34</f>
        <v>71857.0328</v>
      </c>
      <c r="P9" s="96">
        <f>O9/M9*100</f>
        <v>67.28205491213926</v>
      </c>
      <c r="Q9" s="96">
        <f>O9/N9*100</f>
        <v>55.98343638284824</v>
      </c>
    </row>
    <row r="10" spans="1:17" s="108" customFormat="1" ht="19.5" customHeight="1">
      <c r="A10" s="281" t="s">
        <v>16</v>
      </c>
      <c r="B10" s="281" t="s">
        <v>17</v>
      </c>
      <c r="C10" s="281"/>
      <c r="D10" s="281"/>
      <c r="E10" s="285"/>
      <c r="F10" s="296" t="s">
        <v>214</v>
      </c>
      <c r="G10" s="106" t="s">
        <v>36</v>
      </c>
      <c r="H10" s="107"/>
      <c r="I10" s="107"/>
      <c r="J10" s="107"/>
      <c r="K10" s="107"/>
      <c r="L10" s="107"/>
      <c r="M10" s="98">
        <f>M11</f>
        <v>67320.2</v>
      </c>
      <c r="N10" s="98">
        <f>N11</f>
        <v>69698.656</v>
      </c>
      <c r="O10" s="98">
        <f>O11</f>
        <v>40727.223000000005</v>
      </c>
      <c r="P10" s="96">
        <f>O10/M10*100</f>
        <v>60.497774813503234</v>
      </c>
      <c r="Q10" s="96">
        <f>O10/N10*100</f>
        <v>58.43329747993994</v>
      </c>
    </row>
    <row r="11" spans="1:17" s="108" customFormat="1" ht="52.5" customHeight="1">
      <c r="A11" s="281"/>
      <c r="B11" s="281"/>
      <c r="C11" s="281"/>
      <c r="D11" s="281"/>
      <c r="E11" s="287"/>
      <c r="F11" s="296"/>
      <c r="G11" s="105" t="s">
        <v>38</v>
      </c>
      <c r="H11" s="109">
        <v>938</v>
      </c>
      <c r="I11" s="109" t="s">
        <v>39</v>
      </c>
      <c r="J11" s="109" t="s">
        <v>40</v>
      </c>
      <c r="K11" s="109"/>
      <c r="L11" s="109"/>
      <c r="M11" s="99">
        <f>SUM(M12:M13)</f>
        <v>67320.2</v>
      </c>
      <c r="N11" s="99">
        <f>SUM(N12:N13)</f>
        <v>69698.656</v>
      </c>
      <c r="O11" s="99">
        <f>SUM(O12:O13)</f>
        <v>40727.223000000005</v>
      </c>
      <c r="P11" s="97">
        <f>O11/M11*100</f>
        <v>60.497774813503234</v>
      </c>
      <c r="Q11" s="97">
        <f>O11/N11*100</f>
        <v>58.43329747993994</v>
      </c>
    </row>
    <row r="12" spans="1:17" s="108" customFormat="1" ht="53.25" customHeight="1">
      <c r="A12" s="140" t="s">
        <v>16</v>
      </c>
      <c r="B12" s="140" t="s">
        <v>17</v>
      </c>
      <c r="C12" s="140" t="s">
        <v>40</v>
      </c>
      <c r="D12" s="140"/>
      <c r="E12" s="140"/>
      <c r="F12" s="110" t="s">
        <v>215</v>
      </c>
      <c r="G12" s="139" t="s">
        <v>38</v>
      </c>
      <c r="H12" s="112" t="s">
        <v>18</v>
      </c>
      <c r="I12" s="112" t="s">
        <v>39</v>
      </c>
      <c r="J12" s="112" t="s">
        <v>40</v>
      </c>
      <c r="K12" s="113" t="s">
        <v>216</v>
      </c>
      <c r="L12" s="114" t="s">
        <v>273</v>
      </c>
      <c r="M12" s="99">
        <f>130+603</f>
        <v>733</v>
      </c>
      <c r="N12" s="99">
        <f>44.99+15.01+1170.85+2.15</f>
        <v>1233</v>
      </c>
      <c r="O12" s="99">
        <f>661.468+2.15</f>
        <v>663.6179999999999</v>
      </c>
      <c r="P12" s="97">
        <f>O12/M12*100</f>
        <v>90.53451568894951</v>
      </c>
      <c r="Q12" s="97">
        <f>O12/N12*100</f>
        <v>53.82141119221411</v>
      </c>
    </row>
    <row r="13" spans="1:17" s="108" customFormat="1" ht="63" customHeight="1">
      <c r="A13" s="145" t="s">
        <v>16</v>
      </c>
      <c r="B13" s="145" t="s">
        <v>17</v>
      </c>
      <c r="C13" s="145" t="s">
        <v>43</v>
      </c>
      <c r="D13" s="147"/>
      <c r="E13" s="147"/>
      <c r="F13" s="141" t="s">
        <v>217</v>
      </c>
      <c r="G13" s="141" t="s">
        <v>38</v>
      </c>
      <c r="H13" s="115">
        <v>938</v>
      </c>
      <c r="I13" s="116" t="s">
        <v>39</v>
      </c>
      <c r="J13" s="116" t="s">
        <v>40</v>
      </c>
      <c r="K13" s="116" t="s">
        <v>218</v>
      </c>
      <c r="L13" s="115">
        <v>620</v>
      </c>
      <c r="M13" s="99">
        <v>66587.2</v>
      </c>
      <c r="N13" s="99">
        <v>68465.656</v>
      </c>
      <c r="O13" s="99">
        <v>40063.605</v>
      </c>
      <c r="P13" s="97">
        <f aca="true" t="shared" si="0" ref="P13:P53">O13/M13*100</f>
        <v>60.16712671504434</v>
      </c>
      <c r="Q13" s="97">
        <f aca="true" t="shared" si="1" ref="Q13:Q54">O13/N13*100</f>
        <v>58.51635307489057</v>
      </c>
    </row>
    <row r="14" spans="1:17" s="108" customFormat="1" ht="19.5" customHeight="1">
      <c r="A14" s="281" t="s">
        <v>16</v>
      </c>
      <c r="B14" s="281" t="s">
        <v>20</v>
      </c>
      <c r="C14" s="282"/>
      <c r="D14" s="282"/>
      <c r="E14" s="272"/>
      <c r="F14" s="284" t="s">
        <v>219</v>
      </c>
      <c r="G14" s="117" t="s">
        <v>36</v>
      </c>
      <c r="H14" s="116"/>
      <c r="I14" s="116"/>
      <c r="J14" s="116"/>
      <c r="K14" s="115"/>
      <c r="L14" s="115"/>
      <c r="M14" s="98">
        <f>M15</f>
        <v>25846.4</v>
      </c>
      <c r="N14" s="98">
        <f>N15</f>
        <v>26616.6242</v>
      </c>
      <c r="O14" s="98">
        <f>O15</f>
        <v>12830.81142</v>
      </c>
      <c r="P14" s="96">
        <f t="shared" si="0"/>
        <v>49.642547588832485</v>
      </c>
      <c r="Q14" s="96">
        <f t="shared" si="1"/>
        <v>48.206005854040654</v>
      </c>
    </row>
    <row r="15" spans="1:17" s="118" customFormat="1" ht="56.25" customHeight="1">
      <c r="A15" s="281"/>
      <c r="B15" s="281"/>
      <c r="C15" s="282"/>
      <c r="D15" s="282"/>
      <c r="E15" s="274"/>
      <c r="F15" s="284"/>
      <c r="G15" s="111" t="s">
        <v>38</v>
      </c>
      <c r="H15" s="116" t="s">
        <v>18</v>
      </c>
      <c r="I15" s="116" t="s">
        <v>39</v>
      </c>
      <c r="J15" s="116" t="s">
        <v>40</v>
      </c>
      <c r="K15" s="115"/>
      <c r="L15" s="115"/>
      <c r="M15" s="99">
        <f>SUM(M16:M23)</f>
        <v>25846.4</v>
      </c>
      <c r="N15" s="99">
        <f>SUM(N16:N23)</f>
        <v>26616.6242</v>
      </c>
      <c r="O15" s="99">
        <f>SUM(O16:O23)</f>
        <v>12830.81142</v>
      </c>
      <c r="P15" s="97">
        <f>O15/M15*100</f>
        <v>49.642547588832485</v>
      </c>
      <c r="Q15" s="97">
        <f t="shared" si="1"/>
        <v>48.206005854040654</v>
      </c>
    </row>
    <row r="16" spans="1:17" s="118" customFormat="1" ht="53.25" customHeight="1">
      <c r="A16" s="272" t="s">
        <v>16</v>
      </c>
      <c r="B16" s="272" t="s">
        <v>20</v>
      </c>
      <c r="C16" s="272" t="s">
        <v>40</v>
      </c>
      <c r="D16" s="272"/>
      <c r="E16" s="272"/>
      <c r="F16" s="251" t="s">
        <v>164</v>
      </c>
      <c r="G16" s="251" t="s">
        <v>38</v>
      </c>
      <c r="H16" s="116" t="s">
        <v>18</v>
      </c>
      <c r="I16" s="116" t="s">
        <v>39</v>
      </c>
      <c r="J16" s="116" t="s">
        <v>40</v>
      </c>
      <c r="K16" s="116" t="s">
        <v>220</v>
      </c>
      <c r="L16" s="114">
        <v>610</v>
      </c>
      <c r="M16" s="99">
        <v>25484.4</v>
      </c>
      <c r="N16" s="99">
        <v>25856.64218</v>
      </c>
      <c r="O16" s="99">
        <v>12430.8294</v>
      </c>
      <c r="P16" s="97">
        <f t="shared" si="0"/>
        <v>48.778191364128645</v>
      </c>
      <c r="Q16" s="97">
        <f t="shared" si="1"/>
        <v>48.07596173340401</v>
      </c>
    </row>
    <row r="17" spans="1:17" s="108" customFormat="1" ht="81.75" customHeight="1" hidden="1">
      <c r="A17" s="273"/>
      <c r="B17" s="273"/>
      <c r="C17" s="273"/>
      <c r="D17" s="273"/>
      <c r="E17" s="273"/>
      <c r="F17" s="261"/>
      <c r="G17" s="261"/>
      <c r="H17" s="116" t="s">
        <v>18</v>
      </c>
      <c r="I17" s="116" t="s">
        <v>39</v>
      </c>
      <c r="J17" s="116" t="s">
        <v>40</v>
      </c>
      <c r="K17" s="116" t="s">
        <v>220</v>
      </c>
      <c r="L17" s="114">
        <v>612</v>
      </c>
      <c r="M17" s="150"/>
      <c r="N17" s="150"/>
      <c r="O17" s="150"/>
      <c r="P17" s="151" t="e">
        <f t="shared" si="0"/>
        <v>#DIV/0!</v>
      </c>
      <c r="Q17" s="151" t="e">
        <f t="shared" si="1"/>
        <v>#DIV/0!</v>
      </c>
    </row>
    <row r="18" spans="1:17" s="108" customFormat="1" ht="27" customHeight="1" hidden="1">
      <c r="A18" s="274"/>
      <c r="B18" s="274"/>
      <c r="C18" s="274"/>
      <c r="D18" s="274"/>
      <c r="E18" s="274"/>
      <c r="F18" s="252"/>
      <c r="G18" s="252"/>
      <c r="H18" s="116" t="s">
        <v>18</v>
      </c>
      <c r="I18" s="116" t="s">
        <v>39</v>
      </c>
      <c r="J18" s="116" t="s">
        <v>40</v>
      </c>
      <c r="K18" s="116" t="s">
        <v>221</v>
      </c>
      <c r="L18" s="114">
        <v>612</v>
      </c>
      <c r="M18" s="150"/>
      <c r="N18" s="150"/>
      <c r="O18" s="150"/>
      <c r="P18" s="151" t="e">
        <f t="shared" si="0"/>
        <v>#DIV/0!</v>
      </c>
      <c r="Q18" s="151" t="e">
        <f t="shared" si="1"/>
        <v>#DIV/0!</v>
      </c>
    </row>
    <row r="19" spans="1:17" s="108" customFormat="1" ht="34.5" customHeight="1">
      <c r="A19" s="272" t="s">
        <v>16</v>
      </c>
      <c r="B19" s="272" t="s">
        <v>20</v>
      </c>
      <c r="C19" s="272" t="s">
        <v>43</v>
      </c>
      <c r="D19" s="272"/>
      <c r="E19" s="272"/>
      <c r="F19" s="251" t="s">
        <v>222</v>
      </c>
      <c r="G19" s="251" t="s">
        <v>38</v>
      </c>
      <c r="H19" s="116" t="s">
        <v>18</v>
      </c>
      <c r="I19" s="116" t="s">
        <v>39</v>
      </c>
      <c r="J19" s="116" t="s">
        <v>40</v>
      </c>
      <c r="K19" s="119" t="s">
        <v>278</v>
      </c>
      <c r="L19" s="114">
        <v>610</v>
      </c>
      <c r="M19" s="99">
        <v>2</v>
      </c>
      <c r="N19" s="99">
        <v>0</v>
      </c>
      <c r="O19" s="99">
        <v>0</v>
      </c>
      <c r="P19" s="97">
        <f t="shared" si="0"/>
        <v>0</v>
      </c>
      <c r="Q19" s="97">
        <v>0</v>
      </c>
    </row>
    <row r="20" spans="1:17" s="108" customFormat="1" ht="34.5" customHeight="1">
      <c r="A20" s="273"/>
      <c r="B20" s="273"/>
      <c r="C20" s="273"/>
      <c r="D20" s="273"/>
      <c r="E20" s="273"/>
      <c r="F20" s="261"/>
      <c r="G20" s="261"/>
      <c r="H20" s="116" t="s">
        <v>18</v>
      </c>
      <c r="I20" s="116" t="s">
        <v>39</v>
      </c>
      <c r="J20" s="116" t="s">
        <v>40</v>
      </c>
      <c r="K20" s="119" t="s">
        <v>277</v>
      </c>
      <c r="L20" s="114">
        <v>610</v>
      </c>
      <c r="M20" s="99">
        <v>0</v>
      </c>
      <c r="N20" s="99">
        <v>399.98202</v>
      </c>
      <c r="O20" s="99">
        <v>399.98202</v>
      </c>
      <c r="P20" s="97">
        <v>0</v>
      </c>
      <c r="Q20" s="97">
        <f t="shared" si="1"/>
        <v>100</v>
      </c>
    </row>
    <row r="21" spans="1:17" s="108" customFormat="1" ht="39" customHeight="1" hidden="1">
      <c r="A21" s="272" t="s">
        <v>16</v>
      </c>
      <c r="B21" s="272" t="s">
        <v>20</v>
      </c>
      <c r="C21" s="272" t="s">
        <v>16</v>
      </c>
      <c r="D21" s="272"/>
      <c r="E21" s="272"/>
      <c r="F21" s="251" t="s">
        <v>170</v>
      </c>
      <c r="G21" s="251" t="s">
        <v>38</v>
      </c>
      <c r="H21" s="116" t="s">
        <v>18</v>
      </c>
      <c r="I21" s="116" t="s">
        <v>39</v>
      </c>
      <c r="J21" s="116" t="s">
        <v>40</v>
      </c>
      <c r="K21" s="119" t="s">
        <v>223</v>
      </c>
      <c r="L21" s="114">
        <v>612</v>
      </c>
      <c r="M21" s="150"/>
      <c r="N21" s="150"/>
      <c r="O21" s="150"/>
      <c r="P21" s="151" t="e">
        <f t="shared" si="0"/>
        <v>#DIV/0!</v>
      </c>
      <c r="Q21" s="151" t="e">
        <f t="shared" si="1"/>
        <v>#DIV/0!</v>
      </c>
    </row>
    <row r="22" spans="1:17" s="108" customFormat="1" ht="34.5" customHeight="1" hidden="1">
      <c r="A22" s="273"/>
      <c r="B22" s="273"/>
      <c r="C22" s="273"/>
      <c r="D22" s="273"/>
      <c r="E22" s="273"/>
      <c r="F22" s="261"/>
      <c r="G22" s="261"/>
      <c r="H22" s="116" t="s">
        <v>18</v>
      </c>
      <c r="I22" s="116" t="s">
        <v>39</v>
      </c>
      <c r="J22" s="116" t="s">
        <v>40</v>
      </c>
      <c r="K22" s="119" t="s">
        <v>224</v>
      </c>
      <c r="L22" s="114">
        <v>610</v>
      </c>
      <c r="M22" s="150">
        <v>0</v>
      </c>
      <c r="N22" s="150">
        <v>0</v>
      </c>
      <c r="O22" s="150">
        <v>0</v>
      </c>
      <c r="P22" s="151">
        <v>0</v>
      </c>
      <c r="Q22" s="151" t="e">
        <f t="shared" si="1"/>
        <v>#DIV/0!</v>
      </c>
    </row>
    <row r="23" spans="1:17" s="108" customFormat="1" ht="34.5" customHeight="1">
      <c r="A23" s="273"/>
      <c r="B23" s="273"/>
      <c r="C23" s="273"/>
      <c r="D23" s="273"/>
      <c r="E23" s="273"/>
      <c r="F23" s="261"/>
      <c r="G23" s="261"/>
      <c r="H23" s="116" t="s">
        <v>18</v>
      </c>
      <c r="I23" s="116" t="s">
        <v>39</v>
      </c>
      <c r="J23" s="116" t="s">
        <v>40</v>
      </c>
      <c r="K23" s="119" t="s">
        <v>225</v>
      </c>
      <c r="L23" s="114">
        <v>610</v>
      </c>
      <c r="M23" s="99">
        <v>360</v>
      </c>
      <c r="N23" s="99">
        <v>360</v>
      </c>
      <c r="O23" s="99">
        <v>0</v>
      </c>
      <c r="P23" s="97">
        <f t="shared" si="0"/>
        <v>0</v>
      </c>
      <c r="Q23" s="97">
        <f t="shared" si="1"/>
        <v>0</v>
      </c>
    </row>
    <row r="24" spans="1:17" s="108" customFormat="1" ht="19.5" customHeight="1">
      <c r="A24" s="285" t="s">
        <v>16</v>
      </c>
      <c r="B24" s="285" t="s">
        <v>226</v>
      </c>
      <c r="C24" s="272"/>
      <c r="D24" s="272"/>
      <c r="E24" s="272"/>
      <c r="F24" s="278" t="s">
        <v>172</v>
      </c>
      <c r="G24" s="117" t="s">
        <v>36</v>
      </c>
      <c r="H24" s="116"/>
      <c r="I24" s="116"/>
      <c r="J24" s="116"/>
      <c r="K24" s="115"/>
      <c r="L24" s="115"/>
      <c r="M24" s="98">
        <f>M25</f>
        <v>6494.1</v>
      </c>
      <c r="N24" s="98">
        <f>N25</f>
        <v>9806.72287</v>
      </c>
      <c r="O24" s="98">
        <f>O25</f>
        <v>7039.3918699999995</v>
      </c>
      <c r="P24" s="96">
        <f t="shared" si="0"/>
        <v>108.39672733712138</v>
      </c>
      <c r="Q24" s="96">
        <f t="shared" si="1"/>
        <v>71.78128681023898</v>
      </c>
    </row>
    <row r="25" spans="1:17" s="108" customFormat="1" ht="57.75" customHeight="1">
      <c r="A25" s="287"/>
      <c r="B25" s="287"/>
      <c r="C25" s="274"/>
      <c r="D25" s="274"/>
      <c r="E25" s="274"/>
      <c r="F25" s="280"/>
      <c r="G25" s="111" t="s">
        <v>38</v>
      </c>
      <c r="H25" s="116" t="s">
        <v>18</v>
      </c>
      <c r="I25" s="116" t="s">
        <v>39</v>
      </c>
      <c r="J25" s="116" t="s">
        <v>40</v>
      </c>
      <c r="K25" s="115"/>
      <c r="L25" s="115"/>
      <c r="M25" s="99">
        <f>SUM(M26:M28)</f>
        <v>6494.1</v>
      </c>
      <c r="N25" s="99">
        <f>SUM(N26:N28)</f>
        <v>9806.72287</v>
      </c>
      <c r="O25" s="99">
        <f>SUM(O26:O28)</f>
        <v>7039.3918699999995</v>
      </c>
      <c r="P25" s="97">
        <f t="shared" si="0"/>
        <v>108.39672733712138</v>
      </c>
      <c r="Q25" s="97">
        <f t="shared" si="1"/>
        <v>71.78128681023898</v>
      </c>
    </row>
    <row r="26" spans="1:17" s="108" customFormat="1" ht="34.5" customHeight="1">
      <c r="A26" s="272" t="s">
        <v>16</v>
      </c>
      <c r="B26" s="272" t="s">
        <v>226</v>
      </c>
      <c r="C26" s="272" t="s">
        <v>40</v>
      </c>
      <c r="D26" s="272"/>
      <c r="E26" s="146"/>
      <c r="F26" s="126" t="s">
        <v>227</v>
      </c>
      <c r="G26" s="126" t="s">
        <v>38</v>
      </c>
      <c r="H26" s="120">
        <v>938</v>
      </c>
      <c r="I26" s="112" t="s">
        <v>39</v>
      </c>
      <c r="J26" s="112" t="s">
        <v>40</v>
      </c>
      <c r="K26" s="112" t="s">
        <v>228</v>
      </c>
      <c r="L26" s="113" t="s">
        <v>274</v>
      </c>
      <c r="M26" s="99">
        <f>6413.76173+50</f>
        <v>6463.76173</v>
      </c>
      <c r="N26" s="99">
        <f>6393.251+50</f>
        <v>6443.251</v>
      </c>
      <c r="O26" s="99">
        <v>3885.22</v>
      </c>
      <c r="P26" s="97">
        <f t="shared" si="0"/>
        <v>60.10772306113456</v>
      </c>
      <c r="Q26" s="97">
        <f t="shared" si="1"/>
        <v>60.29906331446656</v>
      </c>
    </row>
    <row r="27" spans="1:17" s="108" customFormat="1" ht="34.5" customHeight="1">
      <c r="A27" s="273"/>
      <c r="B27" s="273"/>
      <c r="C27" s="273"/>
      <c r="D27" s="273"/>
      <c r="E27" s="272"/>
      <c r="F27" s="251" t="s">
        <v>279</v>
      </c>
      <c r="G27" s="251" t="s">
        <v>38</v>
      </c>
      <c r="H27" s="120">
        <v>938</v>
      </c>
      <c r="I27" s="112" t="s">
        <v>39</v>
      </c>
      <c r="J27" s="112" t="s">
        <v>40</v>
      </c>
      <c r="K27" s="112" t="s">
        <v>280</v>
      </c>
      <c r="L27" s="113" t="s">
        <v>274</v>
      </c>
      <c r="M27" s="99">
        <v>30.33827</v>
      </c>
      <c r="N27" s="99">
        <v>299</v>
      </c>
      <c r="O27" s="99">
        <v>89.7</v>
      </c>
      <c r="P27" s="97">
        <v>0</v>
      </c>
      <c r="Q27" s="97">
        <f t="shared" si="1"/>
        <v>30</v>
      </c>
    </row>
    <row r="28" spans="1:17" s="108" customFormat="1" ht="34.5" customHeight="1">
      <c r="A28" s="274"/>
      <c r="B28" s="274"/>
      <c r="C28" s="274"/>
      <c r="D28" s="274"/>
      <c r="E28" s="274"/>
      <c r="F28" s="252"/>
      <c r="G28" s="252"/>
      <c r="H28" s="120">
        <v>938</v>
      </c>
      <c r="I28" s="112" t="s">
        <v>39</v>
      </c>
      <c r="J28" s="112" t="s">
        <v>40</v>
      </c>
      <c r="K28" s="112" t="s">
        <v>281</v>
      </c>
      <c r="L28" s="113" t="s">
        <v>274</v>
      </c>
      <c r="M28" s="99">
        <v>0</v>
      </c>
      <c r="N28" s="99">
        <v>3064.47187</v>
      </c>
      <c r="O28" s="99">
        <v>3064.47187</v>
      </c>
      <c r="P28" s="97">
        <v>0</v>
      </c>
      <c r="Q28" s="97">
        <f t="shared" si="1"/>
        <v>100</v>
      </c>
    </row>
    <row r="29" spans="1:17" s="161" customFormat="1" ht="30.75" customHeight="1">
      <c r="A29" s="285" t="s">
        <v>16</v>
      </c>
      <c r="B29" s="285" t="s">
        <v>80</v>
      </c>
      <c r="C29" s="272"/>
      <c r="D29" s="275"/>
      <c r="E29" s="275"/>
      <c r="F29" s="278" t="s">
        <v>229</v>
      </c>
      <c r="G29" s="156" t="s">
        <v>36</v>
      </c>
      <c r="H29" s="157"/>
      <c r="I29" s="158"/>
      <c r="J29" s="158"/>
      <c r="K29" s="157"/>
      <c r="L29" s="159"/>
      <c r="M29" s="160">
        <f>M30</f>
        <v>700</v>
      </c>
      <c r="N29" s="160">
        <f>N30</f>
        <v>290</v>
      </c>
      <c r="O29" s="160">
        <f>O30</f>
        <v>0</v>
      </c>
      <c r="P29" s="97">
        <f t="shared" si="0"/>
        <v>0</v>
      </c>
      <c r="Q29" s="97">
        <f t="shared" si="1"/>
        <v>0</v>
      </c>
    </row>
    <row r="30" spans="1:17" s="161" customFormat="1" ht="56.25" customHeight="1">
      <c r="A30" s="286"/>
      <c r="B30" s="286"/>
      <c r="C30" s="273"/>
      <c r="D30" s="276"/>
      <c r="E30" s="276"/>
      <c r="F30" s="279"/>
      <c r="G30" s="95" t="s">
        <v>38</v>
      </c>
      <c r="H30" s="158" t="s">
        <v>211</v>
      </c>
      <c r="I30" s="158" t="s">
        <v>39</v>
      </c>
      <c r="J30" s="94" t="s">
        <v>230</v>
      </c>
      <c r="K30" s="157"/>
      <c r="L30" s="162"/>
      <c r="M30" s="154">
        <f>M33</f>
        <v>700</v>
      </c>
      <c r="N30" s="154">
        <f>N33</f>
        <v>290</v>
      </c>
      <c r="O30" s="154">
        <f>O33</f>
        <v>0</v>
      </c>
      <c r="P30" s="97">
        <f t="shared" si="0"/>
        <v>0</v>
      </c>
      <c r="Q30" s="97">
        <f t="shared" si="1"/>
        <v>0</v>
      </c>
    </row>
    <row r="31" spans="1:17" s="123" customFormat="1" ht="38.25" customHeight="1" hidden="1">
      <c r="A31" s="287"/>
      <c r="B31" s="287"/>
      <c r="C31" s="274"/>
      <c r="D31" s="277"/>
      <c r="E31" s="277"/>
      <c r="F31" s="280"/>
      <c r="G31" s="111" t="s">
        <v>212</v>
      </c>
      <c r="H31" s="116" t="s">
        <v>213</v>
      </c>
      <c r="I31" s="116" t="s">
        <v>39</v>
      </c>
      <c r="J31" s="119" t="s">
        <v>41</v>
      </c>
      <c r="K31" s="121"/>
      <c r="L31" s="122"/>
      <c r="M31" s="152"/>
      <c r="N31" s="152"/>
      <c r="O31" s="153"/>
      <c r="P31" s="151" t="e">
        <f t="shared" si="0"/>
        <v>#DIV/0!</v>
      </c>
      <c r="Q31" s="151" t="e">
        <f t="shared" si="1"/>
        <v>#DIV/0!</v>
      </c>
    </row>
    <row r="32" spans="1:17" s="123" customFormat="1" ht="40.5" customHeight="1" hidden="1">
      <c r="A32" s="124" t="s">
        <v>16</v>
      </c>
      <c r="B32" s="124" t="s">
        <v>80</v>
      </c>
      <c r="C32" s="124" t="s">
        <v>40</v>
      </c>
      <c r="D32" s="125"/>
      <c r="E32" s="125"/>
      <c r="F32" s="126" t="s">
        <v>177</v>
      </c>
      <c r="G32" s="111" t="s">
        <v>212</v>
      </c>
      <c r="H32" s="116" t="s">
        <v>213</v>
      </c>
      <c r="I32" s="116" t="s">
        <v>39</v>
      </c>
      <c r="J32" s="119" t="s">
        <v>41</v>
      </c>
      <c r="K32" s="115">
        <v>340162339</v>
      </c>
      <c r="L32" s="127">
        <v>244</v>
      </c>
      <c r="M32" s="152"/>
      <c r="N32" s="152"/>
      <c r="O32" s="153"/>
      <c r="P32" s="151" t="e">
        <f t="shared" si="0"/>
        <v>#DIV/0!</v>
      </c>
      <c r="Q32" s="151" t="e">
        <f t="shared" si="1"/>
        <v>#DIV/0!</v>
      </c>
    </row>
    <row r="33" spans="1:17" s="118" customFormat="1" ht="69.75" customHeight="1">
      <c r="A33" s="124" t="s">
        <v>16</v>
      </c>
      <c r="B33" s="124" t="s">
        <v>80</v>
      </c>
      <c r="C33" s="124" t="s">
        <v>43</v>
      </c>
      <c r="D33" s="125"/>
      <c r="E33" s="128"/>
      <c r="F33" s="126" t="s">
        <v>231</v>
      </c>
      <c r="G33" s="111" t="s">
        <v>38</v>
      </c>
      <c r="H33" s="116" t="s">
        <v>211</v>
      </c>
      <c r="I33" s="116" t="s">
        <v>39</v>
      </c>
      <c r="J33" s="119" t="s">
        <v>41</v>
      </c>
      <c r="K33" s="116" t="s">
        <v>232</v>
      </c>
      <c r="L33" s="129">
        <v>244</v>
      </c>
      <c r="M33" s="154">
        <v>700</v>
      </c>
      <c r="N33" s="154">
        <v>290</v>
      </c>
      <c r="O33" s="155">
        <v>0</v>
      </c>
      <c r="P33" s="97">
        <f t="shared" si="0"/>
        <v>0</v>
      </c>
      <c r="Q33" s="97">
        <f t="shared" si="1"/>
        <v>0</v>
      </c>
    </row>
    <row r="34" spans="1:17" s="118" customFormat="1" ht="19.5" customHeight="1">
      <c r="A34" s="281" t="s">
        <v>16</v>
      </c>
      <c r="B34" s="281" t="s">
        <v>44</v>
      </c>
      <c r="C34" s="282"/>
      <c r="D34" s="283"/>
      <c r="E34" s="275"/>
      <c r="F34" s="284" t="s">
        <v>233</v>
      </c>
      <c r="G34" s="117" t="s">
        <v>36</v>
      </c>
      <c r="H34" s="121"/>
      <c r="I34" s="116"/>
      <c r="J34" s="116"/>
      <c r="K34" s="121"/>
      <c r="L34" s="115"/>
      <c r="M34" s="98">
        <f>M35</f>
        <v>6439</v>
      </c>
      <c r="N34" s="98">
        <f>N35</f>
        <v>21942.09136</v>
      </c>
      <c r="O34" s="98">
        <f>O35</f>
        <v>11259.60651</v>
      </c>
      <c r="P34" s="96">
        <f t="shared" si="0"/>
        <v>174.8657634725889</v>
      </c>
      <c r="Q34" s="96">
        <f t="shared" si="1"/>
        <v>51.31510176156699</v>
      </c>
    </row>
    <row r="35" spans="1:17" s="118" customFormat="1" ht="51.75" customHeight="1">
      <c r="A35" s="281"/>
      <c r="B35" s="281"/>
      <c r="C35" s="282"/>
      <c r="D35" s="283"/>
      <c r="E35" s="277"/>
      <c r="F35" s="284"/>
      <c r="G35" s="111" t="s">
        <v>38</v>
      </c>
      <c r="H35" s="116" t="s">
        <v>18</v>
      </c>
      <c r="I35" s="116" t="s">
        <v>39</v>
      </c>
      <c r="J35" s="116" t="s">
        <v>41</v>
      </c>
      <c r="K35" s="121"/>
      <c r="L35" s="122"/>
      <c r="M35" s="99">
        <f>SUM(M36:M56)</f>
        <v>6439</v>
      </c>
      <c r="N35" s="99">
        <f>SUM(N36:N56)</f>
        <v>21942.09136</v>
      </c>
      <c r="O35" s="99">
        <f>SUM(O36:O56)</f>
        <v>11259.60651</v>
      </c>
      <c r="P35" s="97">
        <f t="shared" si="0"/>
        <v>174.8657634725889</v>
      </c>
      <c r="Q35" s="97">
        <f t="shared" si="1"/>
        <v>51.31510176156699</v>
      </c>
    </row>
    <row r="36" spans="1:17" s="118" customFormat="1" ht="95.25" customHeight="1">
      <c r="A36" s="124" t="s">
        <v>16</v>
      </c>
      <c r="B36" s="124" t="s">
        <v>44</v>
      </c>
      <c r="C36" s="124" t="s">
        <v>40</v>
      </c>
      <c r="D36" s="124"/>
      <c r="E36" s="124"/>
      <c r="F36" s="130" t="s">
        <v>234</v>
      </c>
      <c r="G36" s="111" t="s">
        <v>38</v>
      </c>
      <c r="H36" s="116" t="s">
        <v>18</v>
      </c>
      <c r="I36" s="116" t="s">
        <v>39</v>
      </c>
      <c r="J36" s="116" t="s">
        <v>41</v>
      </c>
      <c r="K36" s="131" t="s">
        <v>71</v>
      </c>
      <c r="L36" s="132" t="s">
        <v>275</v>
      </c>
      <c r="M36" s="99">
        <f>2160+10+0.3+0.7+658.8+40+12+20</f>
        <v>2901.8</v>
      </c>
      <c r="N36" s="99">
        <f>2150+20+0.3+0.7+607.919+37.8+12+4.95+17.25</f>
        <v>2850.919</v>
      </c>
      <c r="O36" s="99">
        <f>1243.009+11.921+346.484+11.788+8.5+2.75</f>
        <v>1624.452</v>
      </c>
      <c r="P36" s="97">
        <f t="shared" si="0"/>
        <v>55.9808394789441</v>
      </c>
      <c r="Q36" s="97">
        <f t="shared" si="1"/>
        <v>56.97994225721601</v>
      </c>
    </row>
    <row r="37" spans="1:17" s="118" customFormat="1" ht="48" customHeight="1">
      <c r="A37" s="133" t="s">
        <v>16</v>
      </c>
      <c r="B37" s="133">
        <v>5</v>
      </c>
      <c r="C37" s="134" t="s">
        <v>16</v>
      </c>
      <c r="D37" s="134"/>
      <c r="E37" s="253"/>
      <c r="F37" s="255" t="s">
        <v>236</v>
      </c>
      <c r="G37" s="257" t="s">
        <v>38</v>
      </c>
      <c r="H37" s="259">
        <v>938</v>
      </c>
      <c r="I37" s="249" t="s">
        <v>235</v>
      </c>
      <c r="J37" s="249" t="s">
        <v>40</v>
      </c>
      <c r="K37" s="119" t="s">
        <v>282</v>
      </c>
      <c r="L37" s="136">
        <v>620</v>
      </c>
      <c r="M37" s="99">
        <v>322.5</v>
      </c>
      <c r="N37" s="99">
        <v>322.5</v>
      </c>
      <c r="O37" s="99">
        <v>0</v>
      </c>
      <c r="P37" s="97">
        <f t="shared" si="0"/>
        <v>0</v>
      </c>
      <c r="Q37" s="97">
        <f t="shared" si="1"/>
        <v>0</v>
      </c>
    </row>
    <row r="38" spans="1:17" s="118" customFormat="1" ht="25.5">
      <c r="A38" s="142"/>
      <c r="B38" s="142"/>
      <c r="C38" s="143"/>
      <c r="D38" s="143"/>
      <c r="E38" s="254"/>
      <c r="F38" s="256"/>
      <c r="G38" s="258"/>
      <c r="H38" s="260"/>
      <c r="I38" s="250"/>
      <c r="J38" s="250"/>
      <c r="K38" s="119" t="s">
        <v>237</v>
      </c>
      <c r="L38" s="136" t="s">
        <v>283</v>
      </c>
      <c r="M38" s="99">
        <f>73.1+1301.6</f>
        <v>1374.6999999999998</v>
      </c>
      <c r="N38" s="99">
        <f>73.1+1301.6</f>
        <v>1374.6999999999998</v>
      </c>
      <c r="O38" s="99">
        <f>34.2+602.275</f>
        <v>636.475</v>
      </c>
      <c r="P38" s="97">
        <f>O38/M38*100</f>
        <v>46.29919255110207</v>
      </c>
      <c r="Q38" s="97">
        <f>O38/N38*100</f>
        <v>46.29919255110207</v>
      </c>
    </row>
    <row r="39" spans="1:17" s="118" customFormat="1" ht="15" hidden="1">
      <c r="A39" s="253" t="s">
        <v>16</v>
      </c>
      <c r="B39" s="253">
        <v>5</v>
      </c>
      <c r="C39" s="263" t="s">
        <v>41</v>
      </c>
      <c r="D39" s="263"/>
      <c r="E39" s="253"/>
      <c r="F39" s="269" t="s">
        <v>238</v>
      </c>
      <c r="G39" s="251" t="s">
        <v>38</v>
      </c>
      <c r="H39" s="135">
        <v>938</v>
      </c>
      <c r="I39" s="116" t="s">
        <v>39</v>
      </c>
      <c r="J39" s="116" t="s">
        <v>40</v>
      </c>
      <c r="K39" s="119" t="s">
        <v>239</v>
      </c>
      <c r="L39" s="136">
        <v>622</v>
      </c>
      <c r="M39" s="150"/>
      <c r="N39" s="150"/>
      <c r="O39" s="150"/>
      <c r="P39" s="151" t="e">
        <f t="shared" si="0"/>
        <v>#DIV/0!</v>
      </c>
      <c r="Q39" s="151" t="e">
        <f t="shared" si="1"/>
        <v>#DIV/0!</v>
      </c>
    </row>
    <row r="40" spans="1:17" s="118" customFormat="1" ht="34.5" customHeight="1" hidden="1">
      <c r="A40" s="262"/>
      <c r="B40" s="262"/>
      <c r="C40" s="264"/>
      <c r="D40" s="264"/>
      <c r="E40" s="262"/>
      <c r="F40" s="270"/>
      <c r="G40" s="261"/>
      <c r="H40" s="135">
        <v>938</v>
      </c>
      <c r="I40" s="116" t="s">
        <v>39</v>
      </c>
      <c r="J40" s="116" t="s">
        <v>40</v>
      </c>
      <c r="K40" s="119" t="s">
        <v>240</v>
      </c>
      <c r="L40" s="136">
        <v>620</v>
      </c>
      <c r="M40" s="150">
        <v>0</v>
      </c>
      <c r="N40" s="150">
        <v>0</v>
      </c>
      <c r="O40" s="150">
        <v>0</v>
      </c>
      <c r="P40" s="151">
        <v>0</v>
      </c>
      <c r="Q40" s="151" t="e">
        <f t="shared" si="1"/>
        <v>#DIV/0!</v>
      </c>
    </row>
    <row r="41" spans="1:17" s="118" customFormat="1" ht="15" hidden="1">
      <c r="A41" s="262"/>
      <c r="B41" s="262"/>
      <c r="C41" s="264"/>
      <c r="D41" s="264"/>
      <c r="E41" s="262"/>
      <c r="F41" s="270"/>
      <c r="G41" s="261"/>
      <c r="H41" s="135">
        <v>938</v>
      </c>
      <c r="I41" s="116" t="s">
        <v>235</v>
      </c>
      <c r="J41" s="116" t="s">
        <v>40</v>
      </c>
      <c r="K41" s="119" t="s">
        <v>241</v>
      </c>
      <c r="L41" s="137">
        <v>622</v>
      </c>
      <c r="M41" s="150"/>
      <c r="N41" s="150"/>
      <c r="O41" s="150"/>
      <c r="P41" s="151" t="e">
        <f t="shared" si="0"/>
        <v>#DIV/0!</v>
      </c>
      <c r="Q41" s="151" t="e">
        <f t="shared" si="1"/>
        <v>#DIV/0!</v>
      </c>
    </row>
    <row r="42" spans="1:17" s="118" customFormat="1" ht="15" hidden="1">
      <c r="A42" s="262"/>
      <c r="B42" s="262"/>
      <c r="C42" s="264"/>
      <c r="D42" s="264"/>
      <c r="E42" s="262"/>
      <c r="F42" s="270"/>
      <c r="G42" s="261"/>
      <c r="H42" s="138">
        <v>938</v>
      </c>
      <c r="I42" s="116" t="s">
        <v>39</v>
      </c>
      <c r="J42" s="116" t="s">
        <v>40</v>
      </c>
      <c r="K42" s="119" t="s">
        <v>242</v>
      </c>
      <c r="L42" s="137">
        <v>622</v>
      </c>
      <c r="M42" s="150"/>
      <c r="N42" s="150"/>
      <c r="O42" s="150"/>
      <c r="P42" s="151" t="e">
        <f t="shared" si="0"/>
        <v>#DIV/0!</v>
      </c>
      <c r="Q42" s="151" t="e">
        <f t="shared" si="1"/>
        <v>#DIV/0!</v>
      </c>
    </row>
    <row r="43" spans="1:17" s="118" customFormat="1" ht="34.5" customHeight="1" hidden="1">
      <c r="A43" s="262"/>
      <c r="B43" s="262"/>
      <c r="C43" s="264"/>
      <c r="D43" s="264"/>
      <c r="E43" s="262"/>
      <c r="F43" s="270"/>
      <c r="G43" s="261"/>
      <c r="H43" s="138">
        <v>938</v>
      </c>
      <c r="I43" s="116" t="s">
        <v>39</v>
      </c>
      <c r="J43" s="116" t="s">
        <v>40</v>
      </c>
      <c r="K43" s="119" t="s">
        <v>243</v>
      </c>
      <c r="L43" s="136">
        <v>465</v>
      </c>
      <c r="M43" s="150">
        <v>0</v>
      </c>
      <c r="N43" s="150">
        <v>0</v>
      </c>
      <c r="O43" s="150">
        <v>0</v>
      </c>
      <c r="P43" s="151">
        <v>0</v>
      </c>
      <c r="Q43" s="151" t="e">
        <f t="shared" si="1"/>
        <v>#DIV/0!</v>
      </c>
    </row>
    <row r="44" spans="1:17" s="118" customFormat="1" ht="34.5" customHeight="1" hidden="1">
      <c r="A44" s="262"/>
      <c r="B44" s="262"/>
      <c r="C44" s="264"/>
      <c r="D44" s="264"/>
      <c r="E44" s="262"/>
      <c r="F44" s="270"/>
      <c r="G44" s="261"/>
      <c r="H44" s="138">
        <v>938</v>
      </c>
      <c r="I44" s="116" t="s">
        <v>39</v>
      </c>
      <c r="J44" s="116" t="s">
        <v>40</v>
      </c>
      <c r="K44" s="119" t="s">
        <v>243</v>
      </c>
      <c r="L44" s="137">
        <v>620</v>
      </c>
      <c r="M44" s="150">
        <v>0</v>
      </c>
      <c r="N44" s="150">
        <v>0</v>
      </c>
      <c r="O44" s="150">
        <v>0</v>
      </c>
      <c r="P44" s="151">
        <v>0</v>
      </c>
      <c r="Q44" s="151" t="e">
        <f t="shared" si="1"/>
        <v>#DIV/0!</v>
      </c>
    </row>
    <row r="45" spans="1:17" s="118" customFormat="1" ht="34.5" customHeight="1" hidden="1">
      <c r="A45" s="262"/>
      <c r="B45" s="262"/>
      <c r="C45" s="264"/>
      <c r="D45" s="264"/>
      <c r="E45" s="262"/>
      <c r="F45" s="270"/>
      <c r="G45" s="261"/>
      <c r="H45" s="138">
        <v>938</v>
      </c>
      <c r="I45" s="116" t="s">
        <v>39</v>
      </c>
      <c r="J45" s="116" t="s">
        <v>40</v>
      </c>
      <c r="K45" s="119" t="s">
        <v>244</v>
      </c>
      <c r="L45" s="137">
        <v>622</v>
      </c>
      <c r="M45" s="150"/>
      <c r="N45" s="150"/>
      <c r="O45" s="150"/>
      <c r="P45" s="151" t="e">
        <f t="shared" si="0"/>
        <v>#DIV/0!</v>
      </c>
      <c r="Q45" s="151" t="e">
        <f t="shared" si="1"/>
        <v>#DIV/0!</v>
      </c>
    </row>
    <row r="46" spans="1:17" s="118" customFormat="1" ht="34.5" customHeight="1" hidden="1">
      <c r="A46" s="262"/>
      <c r="B46" s="262"/>
      <c r="C46" s="264"/>
      <c r="D46" s="264"/>
      <c r="E46" s="262"/>
      <c r="F46" s="270"/>
      <c r="G46" s="261"/>
      <c r="H46" s="138">
        <v>938</v>
      </c>
      <c r="I46" s="116" t="s">
        <v>39</v>
      </c>
      <c r="J46" s="116" t="s">
        <v>40</v>
      </c>
      <c r="K46" s="119" t="s">
        <v>245</v>
      </c>
      <c r="L46" s="137">
        <v>620</v>
      </c>
      <c r="M46" s="150">
        <v>0</v>
      </c>
      <c r="N46" s="150">
        <v>0</v>
      </c>
      <c r="O46" s="150">
        <v>0</v>
      </c>
      <c r="P46" s="151">
        <v>0</v>
      </c>
      <c r="Q46" s="151" t="e">
        <f t="shared" si="1"/>
        <v>#DIV/0!</v>
      </c>
    </row>
    <row r="47" spans="1:17" s="118" customFormat="1" ht="34.5" customHeight="1">
      <c r="A47" s="262"/>
      <c r="B47" s="262"/>
      <c r="C47" s="264"/>
      <c r="D47" s="264"/>
      <c r="E47" s="262"/>
      <c r="F47" s="270"/>
      <c r="G47" s="261"/>
      <c r="H47" s="138">
        <v>938</v>
      </c>
      <c r="I47" s="116" t="s">
        <v>39</v>
      </c>
      <c r="J47" s="116" t="s">
        <v>40</v>
      </c>
      <c r="K47" s="119" t="s">
        <v>246</v>
      </c>
      <c r="L47" s="137">
        <v>240</v>
      </c>
      <c r="M47" s="99">
        <v>1200</v>
      </c>
      <c r="N47" s="99">
        <v>0</v>
      </c>
      <c r="O47" s="99">
        <v>0</v>
      </c>
      <c r="P47" s="97">
        <f t="shared" si="0"/>
        <v>0</v>
      </c>
      <c r="Q47" s="97">
        <v>0</v>
      </c>
    </row>
    <row r="48" spans="1:17" s="118" customFormat="1" ht="34.5" customHeight="1">
      <c r="A48" s="262"/>
      <c r="B48" s="262"/>
      <c r="C48" s="264"/>
      <c r="D48" s="264"/>
      <c r="E48" s="262"/>
      <c r="F48" s="270"/>
      <c r="G48" s="261"/>
      <c r="H48" s="138">
        <v>938</v>
      </c>
      <c r="I48" s="116" t="s">
        <v>39</v>
      </c>
      <c r="J48" s="116" t="s">
        <v>40</v>
      </c>
      <c r="K48" s="119" t="s">
        <v>246</v>
      </c>
      <c r="L48" s="137">
        <v>620</v>
      </c>
      <c r="M48" s="99">
        <v>0</v>
      </c>
      <c r="N48" s="99">
        <v>43.594</v>
      </c>
      <c r="O48" s="99">
        <v>43.594</v>
      </c>
      <c r="P48" s="97">
        <v>0</v>
      </c>
      <c r="Q48" s="97">
        <f t="shared" si="1"/>
        <v>100</v>
      </c>
    </row>
    <row r="49" spans="1:17" s="118" customFormat="1" ht="34.5" customHeight="1">
      <c r="A49" s="262"/>
      <c r="B49" s="262"/>
      <c r="C49" s="264"/>
      <c r="D49" s="264"/>
      <c r="E49" s="262"/>
      <c r="F49" s="270"/>
      <c r="G49" s="261"/>
      <c r="H49" s="138">
        <v>938</v>
      </c>
      <c r="I49" s="116" t="s">
        <v>39</v>
      </c>
      <c r="J49" s="116" t="s">
        <v>40</v>
      </c>
      <c r="K49" s="119" t="s">
        <v>247</v>
      </c>
      <c r="L49" s="137">
        <v>244</v>
      </c>
      <c r="M49" s="99">
        <v>40</v>
      </c>
      <c r="N49" s="99">
        <v>40</v>
      </c>
      <c r="O49" s="99">
        <v>0</v>
      </c>
      <c r="P49" s="97">
        <f t="shared" si="0"/>
        <v>0</v>
      </c>
      <c r="Q49" s="97">
        <v>0</v>
      </c>
    </row>
    <row r="50" spans="1:17" s="118" customFormat="1" ht="24.75" customHeight="1">
      <c r="A50" s="254"/>
      <c r="B50" s="254"/>
      <c r="C50" s="265"/>
      <c r="D50" s="265"/>
      <c r="E50" s="254"/>
      <c r="F50" s="271"/>
      <c r="G50" s="252"/>
      <c r="H50" s="138">
        <v>938</v>
      </c>
      <c r="I50" s="116" t="s">
        <v>39</v>
      </c>
      <c r="J50" s="116" t="s">
        <v>40</v>
      </c>
      <c r="K50" s="119" t="s">
        <v>248</v>
      </c>
      <c r="L50" s="137">
        <v>244</v>
      </c>
      <c r="M50" s="99">
        <v>600</v>
      </c>
      <c r="N50" s="99">
        <v>126</v>
      </c>
      <c r="O50" s="99">
        <v>0</v>
      </c>
      <c r="P50" s="97">
        <v>0</v>
      </c>
      <c r="Q50" s="97">
        <f t="shared" si="1"/>
        <v>0</v>
      </c>
    </row>
    <row r="51" spans="1:17" s="118" customFormat="1" ht="68.25" customHeight="1">
      <c r="A51" s="253" t="s">
        <v>16</v>
      </c>
      <c r="B51" s="253">
        <v>5</v>
      </c>
      <c r="C51" s="263" t="s">
        <v>249</v>
      </c>
      <c r="D51" s="263"/>
      <c r="E51" s="253"/>
      <c r="F51" s="266" t="s">
        <v>250</v>
      </c>
      <c r="G51" s="251" t="s">
        <v>38</v>
      </c>
      <c r="H51" s="138">
        <v>938</v>
      </c>
      <c r="I51" s="116" t="s">
        <v>39</v>
      </c>
      <c r="J51" s="116" t="s">
        <v>40</v>
      </c>
      <c r="K51" s="119" t="s">
        <v>284</v>
      </c>
      <c r="L51" s="137">
        <v>622</v>
      </c>
      <c r="M51" s="99">
        <v>0</v>
      </c>
      <c r="N51" s="99">
        <v>300</v>
      </c>
      <c r="O51" s="99">
        <v>0</v>
      </c>
      <c r="P51" s="97">
        <v>0</v>
      </c>
      <c r="Q51" s="97">
        <f t="shared" si="1"/>
        <v>0</v>
      </c>
    </row>
    <row r="52" spans="1:17" s="118" customFormat="1" ht="24.75" customHeight="1" hidden="1">
      <c r="A52" s="262"/>
      <c r="B52" s="262"/>
      <c r="C52" s="264"/>
      <c r="D52" s="264"/>
      <c r="E52" s="262"/>
      <c r="F52" s="267"/>
      <c r="G52" s="261"/>
      <c r="H52" s="138">
        <v>938</v>
      </c>
      <c r="I52" s="116" t="s">
        <v>39</v>
      </c>
      <c r="J52" s="116" t="s">
        <v>40</v>
      </c>
      <c r="K52" s="119" t="s">
        <v>251</v>
      </c>
      <c r="L52" s="137">
        <v>620</v>
      </c>
      <c r="M52" s="150"/>
      <c r="N52" s="150"/>
      <c r="O52" s="150"/>
      <c r="P52" s="151" t="e">
        <f t="shared" si="0"/>
        <v>#DIV/0!</v>
      </c>
      <c r="Q52" s="151" t="e">
        <f t="shared" si="1"/>
        <v>#DIV/0!</v>
      </c>
    </row>
    <row r="53" spans="1:17" s="118" customFormat="1" ht="24.75" customHeight="1" hidden="1">
      <c r="A53" s="254"/>
      <c r="B53" s="254"/>
      <c r="C53" s="265"/>
      <c r="D53" s="265"/>
      <c r="E53" s="254"/>
      <c r="F53" s="268"/>
      <c r="G53" s="252"/>
      <c r="H53" s="138">
        <v>938</v>
      </c>
      <c r="I53" s="116" t="s">
        <v>235</v>
      </c>
      <c r="J53" s="116" t="s">
        <v>40</v>
      </c>
      <c r="K53" s="119" t="s">
        <v>252</v>
      </c>
      <c r="L53" s="136" t="s">
        <v>253</v>
      </c>
      <c r="M53" s="150"/>
      <c r="N53" s="150"/>
      <c r="O53" s="150"/>
      <c r="P53" s="151" t="e">
        <f t="shared" si="0"/>
        <v>#DIV/0!</v>
      </c>
      <c r="Q53" s="151" t="e">
        <f t="shared" si="1"/>
        <v>#DIV/0!</v>
      </c>
    </row>
    <row r="54" spans="1:17" s="118" customFormat="1" ht="24.75" customHeight="1">
      <c r="A54" s="311" t="s">
        <v>16</v>
      </c>
      <c r="B54" s="311">
        <v>5</v>
      </c>
      <c r="C54" s="313" t="s">
        <v>254</v>
      </c>
      <c r="D54" s="263"/>
      <c r="E54" s="253"/>
      <c r="F54" s="269" t="s">
        <v>255</v>
      </c>
      <c r="G54" s="251" t="s">
        <v>38</v>
      </c>
      <c r="H54" s="135">
        <v>938</v>
      </c>
      <c r="I54" s="116" t="s">
        <v>235</v>
      </c>
      <c r="J54" s="116" t="s">
        <v>40</v>
      </c>
      <c r="K54" s="119" t="s">
        <v>272</v>
      </c>
      <c r="L54" s="136">
        <v>465</v>
      </c>
      <c r="M54" s="99">
        <v>0</v>
      </c>
      <c r="N54" s="99">
        <v>8802.69</v>
      </c>
      <c r="O54" s="99">
        <v>8802.69</v>
      </c>
      <c r="P54" s="97">
        <v>0</v>
      </c>
      <c r="Q54" s="97">
        <f t="shared" si="1"/>
        <v>100</v>
      </c>
    </row>
    <row r="55" spans="1:17" s="118" customFormat="1" ht="34.5" customHeight="1">
      <c r="A55" s="312"/>
      <c r="B55" s="312"/>
      <c r="C55" s="314"/>
      <c r="D55" s="265"/>
      <c r="E55" s="254"/>
      <c r="F55" s="271"/>
      <c r="G55" s="252"/>
      <c r="H55" s="135">
        <v>938</v>
      </c>
      <c r="I55" s="116" t="s">
        <v>235</v>
      </c>
      <c r="J55" s="116" t="s">
        <v>40</v>
      </c>
      <c r="K55" s="119" t="s">
        <v>285</v>
      </c>
      <c r="L55" s="136">
        <v>465</v>
      </c>
      <c r="M55" s="99">
        <v>0</v>
      </c>
      <c r="N55" s="99">
        <v>0.88036</v>
      </c>
      <c r="O55" s="99">
        <v>0.88036</v>
      </c>
      <c r="P55" s="97">
        <v>0</v>
      </c>
      <c r="Q55" s="97">
        <f>O55/N55*100</f>
        <v>100</v>
      </c>
    </row>
    <row r="56" spans="1:17" s="118" customFormat="1" ht="61.5" customHeight="1">
      <c r="A56" s="148" t="s">
        <v>16</v>
      </c>
      <c r="B56" s="148">
        <v>5</v>
      </c>
      <c r="C56" s="149" t="s">
        <v>254</v>
      </c>
      <c r="D56" s="143"/>
      <c r="E56" s="142"/>
      <c r="F56" s="144" t="s">
        <v>286</v>
      </c>
      <c r="G56" s="141" t="s">
        <v>38</v>
      </c>
      <c r="H56" s="135">
        <v>938</v>
      </c>
      <c r="I56" s="116" t="s">
        <v>235</v>
      </c>
      <c r="J56" s="116" t="s">
        <v>40</v>
      </c>
      <c r="K56" s="119" t="s">
        <v>256</v>
      </c>
      <c r="L56" s="136">
        <v>622</v>
      </c>
      <c r="M56" s="99">
        <v>0</v>
      </c>
      <c r="N56" s="99">
        <v>8080.808</v>
      </c>
      <c r="O56" s="99">
        <v>151.51515</v>
      </c>
      <c r="P56" s="97">
        <v>0</v>
      </c>
      <c r="Q56" s="97">
        <f>O56/N56*100</f>
        <v>1.875</v>
      </c>
    </row>
  </sheetData>
  <sheetProtection/>
  <mergeCells count="101">
    <mergeCell ref="G54:G55"/>
    <mergeCell ref="A54:A55"/>
    <mergeCell ref="B54:B55"/>
    <mergeCell ref="C54:C55"/>
    <mergeCell ref="D54:D55"/>
    <mergeCell ref="E54:E55"/>
    <mergeCell ref="F54:F55"/>
    <mergeCell ref="A21:A23"/>
    <mergeCell ref="B21:B23"/>
    <mergeCell ref="C21:C23"/>
    <mergeCell ref="D21:D23"/>
    <mergeCell ref="E21:E23"/>
    <mergeCell ref="F21:F23"/>
    <mergeCell ref="A1:F1"/>
    <mergeCell ref="A2:F2"/>
    <mergeCell ref="A3:Q3"/>
    <mergeCell ref="E4:P4"/>
    <mergeCell ref="A6:E6"/>
    <mergeCell ref="F6:F7"/>
    <mergeCell ref="G6:G7"/>
    <mergeCell ref="H6:L6"/>
    <mergeCell ref="M6:O6"/>
    <mergeCell ref="P6:Q6"/>
    <mergeCell ref="F10:F11"/>
    <mergeCell ref="E10:E11"/>
    <mergeCell ref="D8:D9"/>
    <mergeCell ref="E14:E15"/>
    <mergeCell ref="F14:F15"/>
    <mergeCell ref="E16:E18"/>
    <mergeCell ref="A24:A25"/>
    <mergeCell ref="B24:B25"/>
    <mergeCell ref="A19:A20"/>
    <mergeCell ref="B19:B20"/>
    <mergeCell ref="C19:C20"/>
    <mergeCell ref="A8:A9"/>
    <mergeCell ref="B8:B9"/>
    <mergeCell ref="C8:C9"/>
    <mergeCell ref="A10:A11"/>
    <mergeCell ref="A16:A18"/>
    <mergeCell ref="B10:B11"/>
    <mergeCell ref="C10:C11"/>
    <mergeCell ref="D19:D20"/>
    <mergeCell ref="D14:D15"/>
    <mergeCell ref="B16:B18"/>
    <mergeCell ref="C16:C18"/>
    <mergeCell ref="D16:D18"/>
    <mergeCell ref="D10:D11"/>
    <mergeCell ref="A29:A31"/>
    <mergeCell ref="B29:B31"/>
    <mergeCell ref="D24:D25"/>
    <mergeCell ref="G16:G18"/>
    <mergeCell ref="E19:E20"/>
    <mergeCell ref="E8:E9"/>
    <mergeCell ref="F8:F9"/>
    <mergeCell ref="A14:A15"/>
    <mergeCell ref="B14:B15"/>
    <mergeCell ref="C14:C15"/>
    <mergeCell ref="A26:A28"/>
    <mergeCell ref="C26:C28"/>
    <mergeCell ref="F16:F18"/>
    <mergeCell ref="C24:C25"/>
    <mergeCell ref="E24:E25"/>
    <mergeCell ref="F19:F20"/>
    <mergeCell ref="D26:D28"/>
    <mergeCell ref="F27:F28"/>
    <mergeCell ref="E27:E28"/>
    <mergeCell ref="B26:B28"/>
    <mergeCell ref="A34:A35"/>
    <mergeCell ref="B34:B35"/>
    <mergeCell ref="C34:C35"/>
    <mergeCell ref="D34:D35"/>
    <mergeCell ref="E34:E35"/>
    <mergeCell ref="F34:F35"/>
    <mergeCell ref="G39:G50"/>
    <mergeCell ref="C29:C31"/>
    <mergeCell ref="D29:D31"/>
    <mergeCell ref="E29:E31"/>
    <mergeCell ref="F29:F31"/>
    <mergeCell ref="G19:G20"/>
    <mergeCell ref="G21:G23"/>
    <mergeCell ref="F24:F25"/>
    <mergeCell ref="A39:A50"/>
    <mergeCell ref="B39:B50"/>
    <mergeCell ref="C39:C50"/>
    <mergeCell ref="D39:D50"/>
    <mergeCell ref="E39:E50"/>
    <mergeCell ref="F39:F50"/>
    <mergeCell ref="G51:G53"/>
    <mergeCell ref="A51:A53"/>
    <mergeCell ref="B51:B53"/>
    <mergeCell ref="C51:C53"/>
    <mergeCell ref="D51:D53"/>
    <mergeCell ref="E51:E53"/>
    <mergeCell ref="F51:F53"/>
    <mergeCell ref="J37:J38"/>
    <mergeCell ref="G27:G28"/>
    <mergeCell ref="E37:E38"/>
    <mergeCell ref="F37:F38"/>
    <mergeCell ref="G37:G38"/>
    <mergeCell ref="H37:H38"/>
    <mergeCell ref="I37:I38"/>
  </mergeCells>
  <printOptions/>
  <pageMargins left="0.2362204724409449" right="0.1968503937007874" top="0.2362204724409449" bottom="0.31496062992125984" header="0.15748031496062992" footer="0.15748031496062992"/>
  <pageSetup fitToHeight="6" fitToWidth="1" horizontalDpi="600" verticalDpi="600" orientation="landscape" paperSize="9" scale="64" r:id="rId1"/>
  <rowBreaks count="2" manualBreakCount="2">
    <brk id="13" max="20" man="1"/>
    <brk id="22" max="20" man="1"/>
  </rowBreaks>
</worksheet>
</file>

<file path=xl/worksheets/sheet3.xml><?xml version="1.0" encoding="utf-8"?>
<worksheet xmlns="http://schemas.openxmlformats.org/spreadsheetml/2006/main" xmlns:r="http://schemas.openxmlformats.org/officeDocument/2006/relationships">
  <sheetPr>
    <tabColor rgb="FFFF0000"/>
    <pageSetUpPr fitToPage="1"/>
  </sheetPr>
  <dimension ref="A1:M76"/>
  <sheetViews>
    <sheetView zoomScaleSheetLayoutView="84" zoomScalePageLayoutView="0" workbookViewId="0" topLeftCell="C1">
      <selection activeCell="F14" sqref="F14"/>
    </sheetView>
  </sheetViews>
  <sheetFormatPr defaultColWidth="38.7109375" defaultRowHeight="15"/>
  <cols>
    <col min="1" max="1" width="9.7109375" style="0" customWidth="1"/>
    <col min="2" max="2" width="9.140625" style="0" customWidth="1"/>
    <col min="3" max="3" width="26.8515625" style="0" customWidth="1"/>
    <col min="4" max="4" width="56.28125" style="0" customWidth="1"/>
    <col min="5" max="5" width="27.421875" style="0" customWidth="1"/>
    <col min="6" max="6" width="27.140625" style="0" customWidth="1"/>
    <col min="7" max="7" width="19.421875" style="0" customWidth="1"/>
    <col min="8" max="8" width="9.140625" style="0" customWidth="1"/>
    <col min="9" max="9" width="12.7109375" style="0" hidden="1" customWidth="1"/>
    <col min="10" max="10" width="0" style="0" hidden="1" customWidth="1"/>
    <col min="11" max="11" width="12.7109375" style="0" hidden="1" customWidth="1"/>
    <col min="12" max="14" width="0" style="0" hidden="1" customWidth="1"/>
    <col min="15" max="252" width="9.140625" style="0" customWidth="1"/>
    <col min="253" max="253" width="5.00390625" style="0" customWidth="1"/>
    <col min="254" max="254" width="5.421875" style="0" customWidth="1"/>
    <col min="255" max="255" width="20.140625" style="0" customWidth="1"/>
  </cols>
  <sheetData>
    <row r="1" spans="1:7" ht="18.75">
      <c r="A1" s="333" t="s">
        <v>58</v>
      </c>
      <c r="B1" s="333"/>
      <c r="C1" s="333"/>
      <c r="D1" s="18"/>
      <c r="E1" s="18"/>
      <c r="F1" s="18"/>
      <c r="G1" s="19"/>
    </row>
    <row r="2" spans="1:7" ht="41.25" customHeight="1">
      <c r="A2" s="326" t="s">
        <v>205</v>
      </c>
      <c r="B2" s="334"/>
      <c r="C2" s="334"/>
      <c r="D2" s="334"/>
      <c r="E2" s="334"/>
      <c r="F2" s="334"/>
      <c r="G2" s="334"/>
    </row>
    <row r="3" spans="1:7" ht="21" customHeight="1">
      <c r="A3" s="47"/>
      <c r="B3" s="326" t="s">
        <v>287</v>
      </c>
      <c r="C3" s="327"/>
      <c r="D3" s="327"/>
      <c r="E3" s="327"/>
      <c r="F3" s="327"/>
      <c r="G3" s="327"/>
    </row>
    <row r="4" spans="1:7" ht="15">
      <c r="A4" s="2"/>
      <c r="B4" s="2"/>
      <c r="C4" s="2"/>
      <c r="D4" s="2"/>
      <c r="E4" s="2"/>
      <c r="F4" s="2"/>
      <c r="G4" s="2"/>
    </row>
    <row r="5" spans="1:7" ht="25.5" customHeight="1">
      <c r="A5" s="321" t="s">
        <v>7</v>
      </c>
      <c r="B5" s="322"/>
      <c r="C5" s="321" t="s">
        <v>50</v>
      </c>
      <c r="D5" s="321" t="s">
        <v>51</v>
      </c>
      <c r="E5" s="328" t="s">
        <v>59</v>
      </c>
      <c r="F5" s="329"/>
      <c r="G5" s="330" t="s">
        <v>60</v>
      </c>
    </row>
    <row r="6" spans="1:7" ht="42.75" customHeight="1">
      <c r="A6" s="321"/>
      <c r="B6" s="322"/>
      <c r="C6" s="322" t="s">
        <v>15</v>
      </c>
      <c r="D6" s="322"/>
      <c r="E6" s="321" t="s">
        <v>61</v>
      </c>
      <c r="F6" s="321" t="s">
        <v>62</v>
      </c>
      <c r="G6" s="331"/>
    </row>
    <row r="7" spans="1:7" ht="38.25" customHeight="1">
      <c r="A7" s="48" t="s">
        <v>12</v>
      </c>
      <c r="B7" s="48" t="s">
        <v>13</v>
      </c>
      <c r="C7" s="322"/>
      <c r="D7" s="322"/>
      <c r="E7" s="321"/>
      <c r="F7" s="322"/>
      <c r="G7" s="332"/>
    </row>
    <row r="8" spans="1:7" ht="21" customHeight="1">
      <c r="A8" s="48"/>
      <c r="B8" s="48"/>
      <c r="C8" s="317" t="s">
        <v>52</v>
      </c>
      <c r="D8" s="8" t="s">
        <v>36</v>
      </c>
      <c r="E8" s="9">
        <f>E9+E14+E15</f>
        <v>145865.40043</v>
      </c>
      <c r="F8" s="9">
        <f>F9+F14+F15</f>
        <v>79295.7028</v>
      </c>
      <c r="G8" s="9">
        <f>F8/E8*100</f>
        <v>54.36224256488678</v>
      </c>
    </row>
    <row r="9" spans="1:7" ht="21" customHeight="1">
      <c r="A9" s="48"/>
      <c r="B9" s="48"/>
      <c r="C9" s="317"/>
      <c r="D9" s="46" t="s">
        <v>257</v>
      </c>
      <c r="E9" s="10">
        <f>E11+E12+E13</f>
        <v>128354.09443</v>
      </c>
      <c r="F9" s="10">
        <f>F11+F12+F13</f>
        <v>71857.0328</v>
      </c>
      <c r="G9" s="10">
        <f>F9/E9*100</f>
        <v>55.98343638284824</v>
      </c>
    </row>
    <row r="10" spans="1:7" ht="21" customHeight="1">
      <c r="A10" s="48"/>
      <c r="B10" s="48"/>
      <c r="C10" s="317"/>
      <c r="D10" s="11" t="s">
        <v>53</v>
      </c>
      <c r="E10" s="10"/>
      <c r="F10" s="10"/>
      <c r="G10" s="10"/>
    </row>
    <row r="11" spans="1:7" ht="21" customHeight="1">
      <c r="A11" s="48"/>
      <c r="B11" s="48"/>
      <c r="C11" s="317"/>
      <c r="D11" s="12" t="s">
        <v>54</v>
      </c>
      <c r="E11" s="10">
        <f>E19+E27+E37+E48+E56</f>
        <v>108006.14254</v>
      </c>
      <c r="F11" s="10">
        <f>F19+F27+F37+F48+F56</f>
        <v>59438.37376</v>
      </c>
      <c r="G11" s="10">
        <f>F11/E11*100</f>
        <v>55.032401271054596</v>
      </c>
    </row>
    <row r="12" spans="1:7" ht="21" customHeight="1">
      <c r="A12" s="48"/>
      <c r="B12" s="48"/>
      <c r="C12" s="317"/>
      <c r="D12" s="11" t="s">
        <v>55</v>
      </c>
      <c r="E12" s="10">
        <f>E20+E28+E38+E49+E57</f>
        <v>8802.69</v>
      </c>
      <c r="F12" s="10">
        <f>F20+F28+F38+F49+F57</f>
        <v>8802.69</v>
      </c>
      <c r="G12" s="10">
        <v>0</v>
      </c>
    </row>
    <row r="13" spans="1:7" ht="21" customHeight="1">
      <c r="A13" s="48"/>
      <c r="B13" s="48"/>
      <c r="C13" s="317"/>
      <c r="D13" s="11" t="s">
        <v>64</v>
      </c>
      <c r="E13" s="10">
        <f>E21+E30+E41+E50+E60</f>
        <v>11545.26189</v>
      </c>
      <c r="F13" s="10">
        <f>F21+F30+F41+F50+F60</f>
        <v>3615.96904</v>
      </c>
      <c r="G13" s="10">
        <v>0</v>
      </c>
    </row>
    <row r="14" spans="1:7" ht="35.25" customHeight="1">
      <c r="A14" s="48"/>
      <c r="B14" s="48"/>
      <c r="C14" s="317"/>
      <c r="D14" s="14" t="s">
        <v>258</v>
      </c>
      <c r="E14" s="10">
        <v>0</v>
      </c>
      <c r="F14" s="10">
        <v>0</v>
      </c>
      <c r="G14" s="10">
        <v>0</v>
      </c>
    </row>
    <row r="15" spans="1:7" ht="21" customHeight="1">
      <c r="A15" s="48"/>
      <c r="B15" s="48"/>
      <c r="C15" s="317"/>
      <c r="D15" s="14" t="s">
        <v>259</v>
      </c>
      <c r="E15" s="10">
        <f>E23+E33+E52+E63+E44</f>
        <v>17511.306</v>
      </c>
      <c r="F15" s="10">
        <f>F23+F33+F52+F63+F44</f>
        <v>7438.67</v>
      </c>
      <c r="G15" s="10">
        <f>F15/E15*100</f>
        <v>42.47924169676436</v>
      </c>
    </row>
    <row r="16" spans="1:7" ht="26.25" customHeight="1">
      <c r="A16" s="315" t="s">
        <v>16</v>
      </c>
      <c r="B16" s="315" t="s">
        <v>17</v>
      </c>
      <c r="C16" s="317" t="s">
        <v>214</v>
      </c>
      <c r="D16" s="8" t="s">
        <v>36</v>
      </c>
      <c r="E16" s="9">
        <f>E17+E22+E23</f>
        <v>83278.228</v>
      </c>
      <c r="F16" s="9">
        <f>F17+F22+F23</f>
        <v>46569.266</v>
      </c>
      <c r="G16" s="9">
        <f>F16/E16*100</f>
        <v>55.9200971471199</v>
      </c>
    </row>
    <row r="17" spans="1:7" ht="21" customHeight="1">
      <c r="A17" s="315"/>
      <c r="B17" s="315"/>
      <c r="C17" s="317"/>
      <c r="D17" s="46" t="s">
        <v>257</v>
      </c>
      <c r="E17" s="10">
        <f>E19+E20+E21</f>
        <v>69698.656</v>
      </c>
      <c r="F17" s="10">
        <f>F19+F20+F21</f>
        <v>40727.223000000005</v>
      </c>
      <c r="G17" s="10">
        <f>F17/E17*100</f>
        <v>58.43329747993994</v>
      </c>
    </row>
    <row r="18" spans="1:7" ht="19.5" customHeight="1">
      <c r="A18" s="315"/>
      <c r="B18" s="315"/>
      <c r="C18" s="317"/>
      <c r="D18" s="11" t="s">
        <v>53</v>
      </c>
      <c r="E18" s="10"/>
      <c r="F18" s="10"/>
      <c r="G18" s="10"/>
    </row>
    <row r="19" spans="1:7" ht="35.25" customHeight="1">
      <c r="A19" s="315"/>
      <c r="B19" s="315"/>
      <c r="C19" s="317"/>
      <c r="D19" s="12" t="s">
        <v>54</v>
      </c>
      <c r="E19" s="10">
        <f>'Форма 1+'!N11</f>
        <v>69698.656</v>
      </c>
      <c r="F19" s="10">
        <f>'Форма 1+'!O11</f>
        <v>40727.223000000005</v>
      </c>
      <c r="G19" s="10">
        <f>F19/E19*100</f>
        <v>58.43329747993994</v>
      </c>
    </row>
    <row r="20" spans="1:7" ht="30" customHeight="1">
      <c r="A20" s="315"/>
      <c r="B20" s="315"/>
      <c r="C20" s="317"/>
      <c r="D20" s="11" t="s">
        <v>55</v>
      </c>
      <c r="E20" s="10">
        <v>0</v>
      </c>
      <c r="F20" s="10">
        <v>0</v>
      </c>
      <c r="G20" s="10">
        <v>0</v>
      </c>
    </row>
    <row r="21" spans="1:7" ht="23.25" customHeight="1">
      <c r="A21" s="315"/>
      <c r="B21" s="315"/>
      <c r="C21" s="317"/>
      <c r="D21" s="11" t="s">
        <v>64</v>
      </c>
      <c r="E21" s="10">
        <v>0</v>
      </c>
      <c r="F21" s="10">
        <v>0</v>
      </c>
      <c r="G21" s="10">
        <v>0</v>
      </c>
    </row>
    <row r="22" spans="1:7" ht="35.25" customHeight="1">
      <c r="A22" s="315"/>
      <c r="B22" s="315"/>
      <c r="C22" s="317"/>
      <c r="D22" s="14" t="s">
        <v>258</v>
      </c>
      <c r="E22" s="10">
        <v>0</v>
      </c>
      <c r="F22" s="10">
        <v>0</v>
      </c>
      <c r="G22" s="10">
        <v>0</v>
      </c>
    </row>
    <row r="23" spans="1:7" ht="30" customHeight="1">
      <c r="A23" s="316"/>
      <c r="B23" s="316"/>
      <c r="C23" s="317"/>
      <c r="D23" s="14" t="s">
        <v>259</v>
      </c>
      <c r="E23" s="10">
        <f>1347.797+3106.645+9125.13</f>
        <v>13579.572</v>
      </c>
      <c r="F23" s="10">
        <f>350.019+1261.474+4230.55</f>
        <v>5842.043</v>
      </c>
      <c r="G23" s="10">
        <f>F23/E23*100</f>
        <v>43.02081832917856</v>
      </c>
    </row>
    <row r="24" spans="1:7" ht="19.5" customHeight="1">
      <c r="A24" s="315" t="s">
        <v>16</v>
      </c>
      <c r="B24" s="315" t="s">
        <v>20</v>
      </c>
      <c r="C24" s="317" t="s">
        <v>219</v>
      </c>
      <c r="D24" s="15" t="s">
        <v>36</v>
      </c>
      <c r="E24" s="16">
        <f>E25+E32+E33</f>
        <v>28915.2312</v>
      </c>
      <c r="F24" s="16">
        <f>F25+F32+F33</f>
        <v>13339.19242</v>
      </c>
      <c r="G24" s="16">
        <f>F24/E24*100</f>
        <v>46.132062122332265</v>
      </c>
    </row>
    <row r="25" spans="1:7" ht="21" customHeight="1">
      <c r="A25" s="315"/>
      <c r="B25" s="315"/>
      <c r="C25" s="317"/>
      <c r="D25" s="46" t="s">
        <v>257</v>
      </c>
      <c r="E25" s="17">
        <f>E27+E28+E30</f>
        <v>26616.6242</v>
      </c>
      <c r="F25" s="17">
        <f>F27+F28+F30</f>
        <v>12830.81142</v>
      </c>
      <c r="G25" s="17">
        <f>F25/E25*100</f>
        <v>48.206005854040654</v>
      </c>
    </row>
    <row r="26" spans="1:7" ht="21.75" customHeight="1">
      <c r="A26" s="315"/>
      <c r="B26" s="315"/>
      <c r="C26" s="317"/>
      <c r="D26" s="11" t="s">
        <v>53</v>
      </c>
      <c r="E26" s="10"/>
      <c r="F26" s="10"/>
      <c r="G26" s="17"/>
    </row>
    <row r="27" spans="1:10" ht="35.25" customHeight="1">
      <c r="A27" s="315"/>
      <c r="B27" s="315"/>
      <c r="C27" s="317"/>
      <c r="D27" s="12" t="s">
        <v>54</v>
      </c>
      <c r="E27" s="10">
        <f>'Форма 1+'!N15-E30</f>
        <v>26216.64218</v>
      </c>
      <c r="F27" s="10">
        <f>'Форма 1+'!O15-F30</f>
        <v>12430.8294</v>
      </c>
      <c r="G27" s="17">
        <f aca="true" t="shared" si="0" ref="G27:G33">F27/E27*100</f>
        <v>47.415795335846475</v>
      </c>
      <c r="J27" t="s">
        <v>85</v>
      </c>
    </row>
    <row r="28" spans="1:7" ht="24" customHeight="1">
      <c r="A28" s="315"/>
      <c r="B28" s="315"/>
      <c r="C28" s="317"/>
      <c r="D28" s="11" t="s">
        <v>55</v>
      </c>
      <c r="E28" s="10">
        <v>0</v>
      </c>
      <c r="F28" s="10"/>
      <c r="G28" s="17"/>
    </row>
    <row r="29" spans="1:7" ht="21.75" customHeight="1" hidden="1">
      <c r="A29" s="315"/>
      <c r="B29" s="315"/>
      <c r="C29" s="317"/>
      <c r="D29" s="11" t="s">
        <v>56</v>
      </c>
      <c r="E29" s="10"/>
      <c r="F29" s="10"/>
      <c r="G29" s="17" t="e">
        <f t="shared" si="0"/>
        <v>#DIV/0!</v>
      </c>
    </row>
    <row r="30" spans="1:7" ht="25.5" customHeight="1">
      <c r="A30" s="315"/>
      <c r="B30" s="315"/>
      <c r="C30" s="317"/>
      <c r="D30" s="11" t="s">
        <v>64</v>
      </c>
      <c r="E30" s="10">
        <f>'Форма 1+'!N20</f>
        <v>399.98202</v>
      </c>
      <c r="F30" s="10">
        <f>'Форма 1+'!O20</f>
        <v>399.98202</v>
      </c>
      <c r="G30" s="17">
        <f t="shared" si="0"/>
        <v>100</v>
      </c>
    </row>
    <row r="31" spans="1:7" ht="21.75" customHeight="1" hidden="1">
      <c r="A31" s="315"/>
      <c r="B31" s="315"/>
      <c r="C31" s="317"/>
      <c r="D31" s="46" t="s">
        <v>57</v>
      </c>
      <c r="E31" s="10"/>
      <c r="F31" s="10"/>
      <c r="G31" s="17" t="e">
        <f t="shared" si="0"/>
        <v>#DIV/0!</v>
      </c>
    </row>
    <row r="32" spans="1:7" ht="54.75" customHeight="1">
      <c r="A32" s="315"/>
      <c r="B32" s="315"/>
      <c r="C32" s="317"/>
      <c r="D32" s="14" t="s">
        <v>258</v>
      </c>
      <c r="E32" s="10">
        <v>0</v>
      </c>
      <c r="F32" s="10">
        <v>0</v>
      </c>
      <c r="G32" s="17">
        <v>0</v>
      </c>
    </row>
    <row r="33" spans="1:7" ht="18" customHeight="1">
      <c r="A33" s="316"/>
      <c r="B33" s="316"/>
      <c r="C33" s="317"/>
      <c r="D33" s="14" t="s">
        <v>260</v>
      </c>
      <c r="E33" s="10">
        <v>2298.607</v>
      </c>
      <c r="F33" s="10">
        <v>508.381</v>
      </c>
      <c r="G33" s="17">
        <f t="shared" si="0"/>
        <v>22.11691689792992</v>
      </c>
    </row>
    <row r="34" spans="1:7" ht="21" customHeight="1">
      <c r="A34" s="315" t="s">
        <v>16</v>
      </c>
      <c r="B34" s="315" t="s">
        <v>226</v>
      </c>
      <c r="C34" s="317" t="s">
        <v>172</v>
      </c>
      <c r="D34" s="8" t="s">
        <v>36</v>
      </c>
      <c r="E34" s="9">
        <f>E35+E43+E44</f>
        <v>11439.84987</v>
      </c>
      <c r="F34" s="9">
        <f>F35+F43+F44</f>
        <v>8127.63787</v>
      </c>
      <c r="G34" s="9">
        <f>F34/E34*100</f>
        <v>71.0467179408885</v>
      </c>
    </row>
    <row r="35" spans="1:7" ht="23.25" customHeight="1">
      <c r="A35" s="315"/>
      <c r="B35" s="315"/>
      <c r="C35" s="317"/>
      <c r="D35" s="46" t="s">
        <v>257</v>
      </c>
      <c r="E35" s="10">
        <f>E37+E38+E41</f>
        <v>9806.72287</v>
      </c>
      <c r="F35" s="10">
        <f>F37+F38+F41</f>
        <v>7039.3918699999995</v>
      </c>
      <c r="G35" s="10">
        <f>F35/E35*100</f>
        <v>71.78128681023898</v>
      </c>
    </row>
    <row r="36" spans="1:7" ht="24.75" customHeight="1">
      <c r="A36" s="315"/>
      <c r="B36" s="315"/>
      <c r="C36" s="317"/>
      <c r="D36" s="11" t="s">
        <v>53</v>
      </c>
      <c r="E36" s="10"/>
      <c r="F36" s="10"/>
      <c r="G36" s="10"/>
    </row>
    <row r="37" spans="1:7" ht="35.25" customHeight="1">
      <c r="A37" s="315"/>
      <c r="B37" s="315"/>
      <c r="C37" s="317"/>
      <c r="D37" s="12" t="s">
        <v>54</v>
      </c>
      <c r="E37" s="10">
        <f>'Форма 1+'!N25-E41</f>
        <v>6742.251</v>
      </c>
      <c r="F37" s="10">
        <f>'Форма 1+'!O25-F41</f>
        <v>3974.9199999999996</v>
      </c>
      <c r="G37" s="10">
        <f aca="true" t="shared" si="1" ref="G37:G44">F37/E37*100</f>
        <v>58.95538448509259</v>
      </c>
    </row>
    <row r="38" spans="1:7" ht="21" customHeight="1">
      <c r="A38" s="315"/>
      <c r="B38" s="315"/>
      <c r="C38" s="317"/>
      <c r="D38" s="11" t="s">
        <v>55</v>
      </c>
      <c r="E38" s="10">
        <v>0</v>
      </c>
      <c r="F38" s="10">
        <v>0</v>
      </c>
      <c r="G38" s="10">
        <v>0</v>
      </c>
    </row>
    <row r="39" spans="1:7" ht="19.5" customHeight="1" hidden="1">
      <c r="A39" s="315"/>
      <c r="B39" s="315"/>
      <c r="C39" s="317"/>
      <c r="D39" s="11" t="s">
        <v>56</v>
      </c>
      <c r="E39" s="10"/>
      <c r="F39" s="10"/>
      <c r="G39" s="10" t="e">
        <f t="shared" si="1"/>
        <v>#DIV/0!</v>
      </c>
    </row>
    <row r="40" spans="1:7" ht="22.5" customHeight="1" hidden="1">
      <c r="A40" s="315"/>
      <c r="B40" s="315"/>
      <c r="C40" s="317"/>
      <c r="D40" s="11" t="s">
        <v>84</v>
      </c>
      <c r="E40" s="10"/>
      <c r="F40" s="10"/>
      <c r="G40" s="10" t="e">
        <f t="shared" si="1"/>
        <v>#DIV/0!</v>
      </c>
    </row>
    <row r="41" spans="1:7" ht="21.75" customHeight="1">
      <c r="A41" s="315"/>
      <c r="B41" s="315"/>
      <c r="C41" s="317"/>
      <c r="D41" s="11" t="s">
        <v>64</v>
      </c>
      <c r="E41" s="10">
        <f>'Форма 1+'!N28</f>
        <v>3064.47187</v>
      </c>
      <c r="F41" s="10">
        <f>'Форма 1+'!O28</f>
        <v>3064.47187</v>
      </c>
      <c r="G41" s="10">
        <v>0</v>
      </c>
    </row>
    <row r="42" spans="1:12" ht="23.25" customHeight="1" hidden="1">
      <c r="A42" s="315"/>
      <c r="B42" s="315"/>
      <c r="C42" s="317"/>
      <c r="D42" s="13" t="s">
        <v>57</v>
      </c>
      <c r="E42" s="10"/>
      <c r="F42" s="10"/>
      <c r="G42" s="10" t="e">
        <f t="shared" si="1"/>
        <v>#DIV/0!</v>
      </c>
      <c r="I42" s="32">
        <v>460.5</v>
      </c>
      <c r="J42" s="32"/>
      <c r="K42" s="32">
        <v>443.9</v>
      </c>
      <c r="L42" t="s">
        <v>72</v>
      </c>
    </row>
    <row r="43" spans="1:12" ht="31.5">
      <c r="A43" s="315"/>
      <c r="B43" s="315"/>
      <c r="C43" s="317"/>
      <c r="D43" s="14" t="s">
        <v>258</v>
      </c>
      <c r="E43" s="10">
        <v>0</v>
      </c>
      <c r="F43" s="10">
        <v>0</v>
      </c>
      <c r="G43" s="10">
        <v>0</v>
      </c>
      <c r="I43" s="33">
        <v>1020.9</v>
      </c>
      <c r="J43" s="32"/>
      <c r="K43" s="31">
        <v>751.5</v>
      </c>
      <c r="L43" s="24" t="s">
        <v>73</v>
      </c>
    </row>
    <row r="44" spans="1:12" ht="23.25" customHeight="1">
      <c r="A44" s="316"/>
      <c r="B44" s="316"/>
      <c r="C44" s="317"/>
      <c r="D44" s="14" t="s">
        <v>260</v>
      </c>
      <c r="E44" s="10">
        <v>1633.127</v>
      </c>
      <c r="F44" s="10">
        <v>1088.246</v>
      </c>
      <c r="G44" s="10">
        <f t="shared" si="1"/>
        <v>66.63572398227451</v>
      </c>
      <c r="I44" s="33">
        <v>7043.4</v>
      </c>
      <c r="J44" s="32"/>
      <c r="K44" s="31">
        <v>1321.3</v>
      </c>
      <c r="L44" t="s">
        <v>74</v>
      </c>
    </row>
    <row r="45" spans="1:12" ht="23.25" customHeight="1">
      <c r="A45" s="318" t="s">
        <v>16</v>
      </c>
      <c r="B45" s="318" t="s">
        <v>80</v>
      </c>
      <c r="C45" s="323" t="s">
        <v>229</v>
      </c>
      <c r="D45" s="8" t="s">
        <v>36</v>
      </c>
      <c r="E45" s="9">
        <f>E46+E51+E52</f>
        <v>290</v>
      </c>
      <c r="F45" s="9">
        <f>F46+F51+F52</f>
        <v>0</v>
      </c>
      <c r="G45" s="9">
        <f>F45/E45*100</f>
        <v>0</v>
      </c>
      <c r="I45" s="31">
        <v>507.8</v>
      </c>
      <c r="J45" s="32"/>
      <c r="K45" s="31">
        <v>157.2</v>
      </c>
      <c r="L45" t="s">
        <v>75</v>
      </c>
    </row>
    <row r="46" spans="1:11" ht="23.25" customHeight="1">
      <c r="A46" s="319"/>
      <c r="B46" s="319"/>
      <c r="C46" s="324"/>
      <c r="D46" s="46" t="s">
        <v>257</v>
      </c>
      <c r="E46" s="10">
        <f>E48+E49+E50</f>
        <v>290</v>
      </c>
      <c r="F46" s="10">
        <f>F48+F49+F50</f>
        <v>0</v>
      </c>
      <c r="G46" s="10">
        <f>F46/E46*100</f>
        <v>0</v>
      </c>
      <c r="I46" s="31"/>
      <c r="J46" s="32"/>
      <c r="K46" s="31"/>
    </row>
    <row r="47" spans="1:13" ht="23.25" customHeight="1">
      <c r="A47" s="319"/>
      <c r="B47" s="319"/>
      <c r="C47" s="324"/>
      <c r="D47" s="11" t="s">
        <v>53</v>
      </c>
      <c r="E47" s="10"/>
      <c r="F47" s="10"/>
      <c r="G47" s="10"/>
      <c r="I47" s="31">
        <v>7689.8</v>
      </c>
      <c r="J47" s="32"/>
      <c r="K47" s="31">
        <v>7644.6</v>
      </c>
      <c r="L47" t="s">
        <v>76</v>
      </c>
      <c r="M47" t="s">
        <v>77</v>
      </c>
    </row>
    <row r="48" spans="1:13" ht="39.75" customHeight="1">
      <c r="A48" s="319"/>
      <c r="B48" s="319"/>
      <c r="C48" s="324"/>
      <c r="D48" s="12" t="s">
        <v>54</v>
      </c>
      <c r="E48" s="10">
        <f>'Форма 1+'!N30</f>
        <v>290</v>
      </c>
      <c r="F48" s="10">
        <f>'Форма 1+'!O30</f>
        <v>0</v>
      </c>
      <c r="G48" s="10">
        <f>F48/E48*100</f>
        <v>0</v>
      </c>
      <c r="I48" s="34">
        <f>I42+I43+I44+I45+I47</f>
        <v>16722.399999999998</v>
      </c>
      <c r="J48" s="34"/>
      <c r="K48" s="34">
        <f>K42+K43+K44+K45+K47</f>
        <v>10318.5</v>
      </c>
      <c r="L48" s="35" t="s">
        <v>81</v>
      </c>
      <c r="M48" s="27" t="s">
        <v>86</v>
      </c>
    </row>
    <row r="49" spans="1:11" ht="23.25" customHeight="1">
      <c r="A49" s="319"/>
      <c r="B49" s="319"/>
      <c r="C49" s="324"/>
      <c r="D49" s="11" t="s">
        <v>55</v>
      </c>
      <c r="E49" s="10">
        <v>0</v>
      </c>
      <c r="F49" s="10">
        <v>0</v>
      </c>
      <c r="G49" s="10">
        <v>0</v>
      </c>
      <c r="I49" s="28"/>
      <c r="J49" s="27"/>
      <c r="K49" s="28"/>
    </row>
    <row r="50" spans="1:11" ht="23.25" customHeight="1">
      <c r="A50" s="319"/>
      <c r="B50" s="319"/>
      <c r="C50" s="324"/>
      <c r="D50" s="11" t="s">
        <v>64</v>
      </c>
      <c r="E50" s="10">
        <v>0</v>
      </c>
      <c r="F50" s="10">
        <v>0</v>
      </c>
      <c r="G50" s="10">
        <v>0</v>
      </c>
      <c r="I50" s="28"/>
      <c r="J50" s="27"/>
      <c r="K50" s="28"/>
    </row>
    <row r="51" spans="1:11" ht="30.75" customHeight="1">
      <c r="A51" s="319"/>
      <c r="B51" s="319"/>
      <c r="C51" s="324"/>
      <c r="D51" s="14" t="s">
        <v>258</v>
      </c>
      <c r="E51" s="10">
        <v>0</v>
      </c>
      <c r="F51" s="10">
        <v>0</v>
      </c>
      <c r="G51" s="10">
        <v>0</v>
      </c>
      <c r="I51" s="28"/>
      <c r="J51" s="27"/>
      <c r="K51" s="28"/>
    </row>
    <row r="52" spans="1:11" ht="23.25" customHeight="1">
      <c r="A52" s="320"/>
      <c r="B52" s="320"/>
      <c r="C52" s="325"/>
      <c r="D52" s="14" t="s">
        <v>260</v>
      </c>
      <c r="E52" s="10">
        <v>0</v>
      </c>
      <c r="F52" s="10">
        <v>0</v>
      </c>
      <c r="G52" s="10">
        <v>0</v>
      </c>
      <c r="I52" s="28"/>
      <c r="J52" s="27"/>
      <c r="K52" s="28"/>
    </row>
    <row r="53" spans="1:7" ht="15.75">
      <c r="A53" s="315" t="s">
        <v>16</v>
      </c>
      <c r="B53" s="315" t="s">
        <v>44</v>
      </c>
      <c r="C53" s="317" t="s">
        <v>233</v>
      </c>
      <c r="D53" s="15" t="s">
        <v>36</v>
      </c>
      <c r="E53" s="29">
        <f>E54+E62+E63</f>
        <v>21942.09136</v>
      </c>
      <c r="F53" s="29">
        <f>F54+F62+F63</f>
        <v>11259.606509999998</v>
      </c>
      <c r="G53" s="9">
        <f>F53/E53*100</f>
        <v>51.31510176156699</v>
      </c>
    </row>
    <row r="54" spans="1:11" ht="15.75">
      <c r="A54" s="315"/>
      <c r="B54" s="315"/>
      <c r="C54" s="317"/>
      <c r="D54" s="46" t="s">
        <v>257</v>
      </c>
      <c r="E54" s="10">
        <f>E56+E57+E60</f>
        <v>21942.09136</v>
      </c>
      <c r="F54" s="10">
        <f>F56+F57+F60</f>
        <v>11259.606509999998</v>
      </c>
      <c r="G54" s="10">
        <f>F54/E54*100</f>
        <v>51.31510176156699</v>
      </c>
      <c r="I54" s="27"/>
      <c r="K54" s="27"/>
    </row>
    <row r="55" spans="1:7" ht="15.75">
      <c r="A55" s="315"/>
      <c r="B55" s="315"/>
      <c r="C55" s="317"/>
      <c r="D55" s="11" t="s">
        <v>53</v>
      </c>
      <c r="E55" s="10"/>
      <c r="F55" s="10"/>
      <c r="G55" s="10"/>
    </row>
    <row r="56" spans="1:11" ht="31.5">
      <c r="A56" s="315"/>
      <c r="B56" s="315"/>
      <c r="C56" s="317"/>
      <c r="D56" s="11" t="s">
        <v>54</v>
      </c>
      <c r="E56" s="10">
        <f>'Форма 1+'!N35-E57-E60</f>
        <v>5058.593359999998</v>
      </c>
      <c r="F56" s="10">
        <f>'Форма 1+'!O35-F57-F60</f>
        <v>2305.401359999999</v>
      </c>
      <c r="G56" s="10">
        <f aca="true" t="shared" si="2" ref="G56:G61">F56/E56*100</f>
        <v>45.5739609004666</v>
      </c>
      <c r="I56" s="27"/>
      <c r="J56" s="27"/>
      <c r="K56" s="27"/>
    </row>
    <row r="57" spans="1:12" ht="15.75">
      <c r="A57" s="315"/>
      <c r="B57" s="315"/>
      <c r="C57" s="317"/>
      <c r="D57" s="11" t="s">
        <v>55</v>
      </c>
      <c r="E57" s="10">
        <f>'Форма 1+'!N54</f>
        <v>8802.69</v>
      </c>
      <c r="F57" s="10">
        <f>'Форма 1+'!O54</f>
        <v>8802.69</v>
      </c>
      <c r="G57" s="10">
        <f t="shared" si="2"/>
        <v>100</v>
      </c>
      <c r="I57" s="26"/>
      <c r="J57" s="26"/>
      <c r="K57" s="26"/>
      <c r="L57" s="25"/>
    </row>
    <row r="58" spans="1:7" ht="15.75" hidden="1">
      <c r="A58" s="315"/>
      <c r="B58" s="315"/>
      <c r="C58" s="317"/>
      <c r="D58" s="11" t="s">
        <v>56</v>
      </c>
      <c r="E58" s="10"/>
      <c r="F58" s="10"/>
      <c r="G58" s="10" t="e">
        <f t="shared" si="2"/>
        <v>#DIV/0!</v>
      </c>
    </row>
    <row r="59" spans="1:7" ht="24" customHeight="1" hidden="1">
      <c r="A59" s="315"/>
      <c r="B59" s="315"/>
      <c r="C59" s="317"/>
      <c r="D59" s="11" t="s">
        <v>84</v>
      </c>
      <c r="E59" s="10"/>
      <c r="F59" s="10"/>
      <c r="G59" s="10" t="e">
        <f t="shared" si="2"/>
        <v>#DIV/0!</v>
      </c>
    </row>
    <row r="60" spans="1:7" ht="21.75" customHeight="1">
      <c r="A60" s="315"/>
      <c r="B60" s="315"/>
      <c r="C60" s="317"/>
      <c r="D60" s="11" t="s">
        <v>64</v>
      </c>
      <c r="E60" s="10">
        <f>'Форма 1+'!N56</f>
        <v>8080.808</v>
      </c>
      <c r="F60" s="10">
        <f>'Форма 1+'!O56</f>
        <v>151.51515</v>
      </c>
      <c r="G60" s="10">
        <f t="shared" si="2"/>
        <v>1.875</v>
      </c>
    </row>
    <row r="61" spans="1:7" ht="15.75" hidden="1">
      <c r="A61" s="315"/>
      <c r="B61" s="315"/>
      <c r="C61" s="317"/>
      <c r="D61" s="46" t="s">
        <v>57</v>
      </c>
      <c r="E61" s="30"/>
      <c r="F61" s="30"/>
      <c r="G61" s="10" t="e">
        <f t="shared" si="2"/>
        <v>#DIV/0!</v>
      </c>
    </row>
    <row r="62" spans="1:7" ht="37.5" customHeight="1">
      <c r="A62" s="315"/>
      <c r="B62" s="315"/>
      <c r="C62" s="317"/>
      <c r="D62" s="14" t="s">
        <v>258</v>
      </c>
      <c r="E62" s="10">
        <v>0</v>
      </c>
      <c r="F62" s="10">
        <v>0</v>
      </c>
      <c r="G62" s="10">
        <v>0</v>
      </c>
    </row>
    <row r="63" spans="1:7" ht="21" customHeight="1">
      <c r="A63" s="316"/>
      <c r="B63" s="316"/>
      <c r="C63" s="317"/>
      <c r="D63" s="14" t="s">
        <v>260</v>
      </c>
      <c r="E63" s="10">
        <v>0</v>
      </c>
      <c r="F63" s="10">
        <v>0</v>
      </c>
      <c r="G63" s="10">
        <v>0</v>
      </c>
    </row>
    <row r="64" spans="1:7" ht="15.75" hidden="1">
      <c r="A64" s="315" t="s">
        <v>16</v>
      </c>
      <c r="B64" s="315" t="s">
        <v>44</v>
      </c>
      <c r="C64" s="317" t="s">
        <v>79</v>
      </c>
      <c r="D64" s="15" t="s">
        <v>36</v>
      </c>
      <c r="E64" s="29"/>
      <c r="F64" s="29"/>
      <c r="G64" s="9"/>
    </row>
    <row r="65" spans="1:7" ht="15.75" hidden="1">
      <c r="A65" s="315"/>
      <c r="B65" s="315"/>
      <c r="C65" s="317"/>
      <c r="D65" s="46" t="s">
        <v>257</v>
      </c>
      <c r="E65" s="10"/>
      <c r="F65" s="10"/>
      <c r="G65" s="10"/>
    </row>
    <row r="66" spans="1:7" ht="15.75" hidden="1">
      <c r="A66" s="315"/>
      <c r="B66" s="315"/>
      <c r="C66" s="317"/>
      <c r="D66" s="11" t="s">
        <v>53</v>
      </c>
      <c r="E66" s="10"/>
      <c r="F66" s="10"/>
      <c r="G66" s="10"/>
    </row>
    <row r="67" spans="1:7" ht="31.5" hidden="1">
      <c r="A67" s="315"/>
      <c r="B67" s="315"/>
      <c r="C67" s="317"/>
      <c r="D67" s="11" t="s">
        <v>54</v>
      </c>
      <c r="E67" s="10"/>
      <c r="F67" s="10"/>
      <c r="G67" s="10"/>
    </row>
    <row r="68" spans="1:7" ht="21" customHeight="1" hidden="1">
      <c r="A68" s="315"/>
      <c r="B68" s="315"/>
      <c r="C68" s="317"/>
      <c r="D68" s="11" t="s">
        <v>55</v>
      </c>
      <c r="E68" s="10"/>
      <c r="F68" s="10"/>
      <c r="G68" s="10"/>
    </row>
    <row r="69" spans="1:7" ht="15.75" hidden="1">
      <c r="A69" s="315"/>
      <c r="B69" s="315"/>
      <c r="C69" s="317"/>
      <c r="D69" s="11" t="s">
        <v>56</v>
      </c>
      <c r="E69" s="10"/>
      <c r="F69" s="10"/>
      <c r="G69" s="10"/>
    </row>
    <row r="70" spans="1:7" ht="25.5" customHeight="1" hidden="1">
      <c r="A70" s="315"/>
      <c r="B70" s="315"/>
      <c r="C70" s="317"/>
      <c r="D70" s="11" t="s">
        <v>84</v>
      </c>
      <c r="E70" s="10"/>
      <c r="F70" s="10"/>
      <c r="G70" s="10"/>
    </row>
    <row r="71" spans="1:7" ht="23.25" customHeight="1" hidden="1">
      <c r="A71" s="315"/>
      <c r="B71" s="315"/>
      <c r="C71" s="317"/>
      <c r="D71" s="11" t="s">
        <v>64</v>
      </c>
      <c r="E71" s="10"/>
      <c r="F71" s="10"/>
      <c r="G71" s="10"/>
    </row>
    <row r="72" spans="1:7" ht="15.75" hidden="1">
      <c r="A72" s="315"/>
      <c r="B72" s="315"/>
      <c r="C72" s="317"/>
      <c r="D72" s="46" t="s">
        <v>57</v>
      </c>
      <c r="E72" s="30"/>
      <c r="F72" s="30"/>
      <c r="G72" s="30"/>
    </row>
    <row r="73" spans="1:7" ht="31.5" hidden="1">
      <c r="A73" s="315"/>
      <c r="B73" s="315"/>
      <c r="C73" s="317"/>
      <c r="D73" s="14" t="s">
        <v>258</v>
      </c>
      <c r="E73" s="10"/>
      <c r="F73" s="10"/>
      <c r="G73" s="10"/>
    </row>
    <row r="74" spans="1:7" ht="28.5" customHeight="1" hidden="1">
      <c r="A74" s="316"/>
      <c r="B74" s="316"/>
      <c r="C74" s="317"/>
      <c r="D74" s="14" t="s">
        <v>260</v>
      </c>
      <c r="E74" s="17"/>
      <c r="F74" s="17"/>
      <c r="G74" s="17"/>
    </row>
    <row r="75" spans="1:7" ht="28.5" customHeight="1">
      <c r="A75" s="52"/>
      <c r="B75" s="52"/>
      <c r="C75" s="53"/>
      <c r="D75" s="54"/>
      <c r="E75" s="31"/>
      <c r="F75" s="31"/>
      <c r="G75" s="31"/>
    </row>
    <row r="76" spans="1:7" ht="28.5" customHeight="1">
      <c r="A76" s="52"/>
      <c r="B76" s="52"/>
      <c r="C76" s="53"/>
      <c r="D76" s="54"/>
      <c r="E76" s="31"/>
      <c r="F76" s="31"/>
      <c r="G76" s="31"/>
    </row>
  </sheetData>
  <sheetProtection/>
  <mergeCells count="29">
    <mergeCell ref="B3:G3"/>
    <mergeCell ref="E5:F5"/>
    <mergeCell ref="G5:G7"/>
    <mergeCell ref="A1:C1"/>
    <mergeCell ref="A16:A23"/>
    <mergeCell ref="B16:B23"/>
    <mergeCell ref="C16:C23"/>
    <mergeCell ref="A2:G2"/>
    <mergeCell ref="A5:B6"/>
    <mergeCell ref="C5:C7"/>
    <mergeCell ref="D5:D7"/>
    <mergeCell ref="E6:E7"/>
    <mergeCell ref="F6:F7"/>
    <mergeCell ref="C53:C63"/>
    <mergeCell ref="A34:A44"/>
    <mergeCell ref="C45:C52"/>
    <mergeCell ref="B45:B52"/>
    <mergeCell ref="B34:B44"/>
    <mergeCell ref="C34:C44"/>
    <mergeCell ref="C8:C15"/>
    <mergeCell ref="A64:A74"/>
    <mergeCell ref="B64:B74"/>
    <mergeCell ref="C64:C74"/>
    <mergeCell ref="A45:A52"/>
    <mergeCell ref="A24:A33"/>
    <mergeCell ref="B24:B33"/>
    <mergeCell ref="C24:C33"/>
    <mergeCell ref="A53:A63"/>
    <mergeCell ref="B53:B63"/>
  </mergeCells>
  <printOptions/>
  <pageMargins left="0.6299212598425197" right="0.31496062992125984" top="0.2755905511811024" bottom="0.2362204724409449" header="0.15748031496062992" footer="0.15748031496062992"/>
  <pageSetup fitToHeight="6" fitToWidth="1" horizontalDpi="600" verticalDpi="600" orientation="landscape" paperSize="9" scale="75" r:id="rId1"/>
  <rowBreaks count="2" manualBreakCount="2">
    <brk id="23" max="255" man="1"/>
    <brk id="52" max="255" man="1"/>
  </rowBreaks>
</worksheet>
</file>

<file path=xl/worksheets/sheet4.xml><?xml version="1.0" encoding="utf-8"?>
<worksheet xmlns="http://schemas.openxmlformats.org/spreadsheetml/2006/main" xmlns:r="http://schemas.openxmlformats.org/officeDocument/2006/relationships">
  <dimension ref="A1:Q97"/>
  <sheetViews>
    <sheetView tabSelected="1" view="pageBreakPreview" zoomScale="65" zoomScaleNormal="93" zoomScaleSheetLayoutView="65" zoomScalePageLayoutView="0" workbookViewId="0" topLeftCell="A73">
      <selection activeCell="J18" sqref="J18"/>
    </sheetView>
  </sheetViews>
  <sheetFormatPr defaultColWidth="9.140625" defaultRowHeight="15"/>
  <cols>
    <col min="1" max="1" width="4.57421875" style="0" customWidth="1"/>
    <col min="2" max="2" width="4.28125" style="0" customWidth="1"/>
    <col min="3" max="3" width="3.8515625" style="0" customWidth="1"/>
    <col min="4" max="4" width="4.140625" style="0" customWidth="1"/>
    <col min="5" max="5" width="39.00390625" style="0" customWidth="1"/>
    <col min="6" max="6" width="25.7109375" style="0" customWidth="1"/>
    <col min="7" max="7" width="9.7109375" style="0" customWidth="1"/>
    <col min="8" max="8" width="11.57421875" style="0" customWidth="1"/>
    <col min="9" max="9" width="34.7109375" style="0" customWidth="1"/>
    <col min="10" max="10" width="45.421875" style="0" customWidth="1"/>
    <col min="12" max="12" width="21.421875" style="0" customWidth="1"/>
    <col min="13" max="14" width="9.140625" style="0" hidden="1" customWidth="1"/>
  </cols>
  <sheetData>
    <row r="1" spans="1:14" ht="15">
      <c r="A1" s="387"/>
      <c r="B1" s="387"/>
      <c r="C1" s="387"/>
      <c r="D1" s="387"/>
      <c r="E1" s="387"/>
      <c r="F1" s="387"/>
      <c r="G1" s="387"/>
      <c r="H1" s="387"/>
      <c r="I1" s="387"/>
      <c r="J1" s="387"/>
      <c r="K1" s="387"/>
      <c r="L1" s="387"/>
      <c r="M1" s="387"/>
      <c r="N1" s="387"/>
    </row>
    <row r="2" spans="1:14" ht="15.75">
      <c r="A2" s="388" t="s">
        <v>96</v>
      </c>
      <c r="B2" s="388"/>
      <c r="C2" s="388"/>
      <c r="D2" s="388"/>
      <c r="E2" s="388"/>
      <c r="F2" s="388"/>
      <c r="G2" s="388"/>
      <c r="H2" s="388"/>
      <c r="I2" s="388"/>
      <c r="J2" s="388"/>
      <c r="K2" s="388"/>
      <c r="L2" s="388"/>
      <c r="M2" s="388"/>
      <c r="N2" s="388"/>
    </row>
    <row r="3" spans="1:14" ht="47.25" customHeight="1">
      <c r="A3" s="389" t="s">
        <v>206</v>
      </c>
      <c r="B3" s="390"/>
      <c r="C3" s="390"/>
      <c r="D3" s="390"/>
      <c r="E3" s="390"/>
      <c r="F3" s="390"/>
      <c r="G3" s="390"/>
      <c r="H3" s="390"/>
      <c r="I3" s="390"/>
      <c r="J3" s="390"/>
      <c r="K3" s="390"/>
      <c r="L3" s="390"/>
      <c r="M3" s="390"/>
      <c r="N3" s="390"/>
    </row>
    <row r="4" spans="1:14" s="24" customFormat="1" ht="64.5" customHeight="1">
      <c r="A4" s="386" t="s">
        <v>7</v>
      </c>
      <c r="B4" s="386"/>
      <c r="C4" s="386"/>
      <c r="D4" s="386"/>
      <c r="E4" s="386" t="s">
        <v>97</v>
      </c>
      <c r="F4" s="386" t="s">
        <v>98</v>
      </c>
      <c r="G4" s="386" t="s">
        <v>99</v>
      </c>
      <c r="H4" s="386" t="s">
        <v>100</v>
      </c>
      <c r="I4" s="386" t="s">
        <v>101</v>
      </c>
      <c r="J4" s="386" t="s">
        <v>102</v>
      </c>
      <c r="K4" s="386" t="s">
        <v>103</v>
      </c>
      <c r="L4" s="386"/>
      <c r="M4" s="386"/>
      <c r="N4" s="386"/>
    </row>
    <row r="5" spans="1:14" s="24" customFormat="1" ht="51.75" customHeight="1">
      <c r="A5" s="65" t="s">
        <v>104</v>
      </c>
      <c r="B5" s="65" t="s">
        <v>13</v>
      </c>
      <c r="C5" s="65" t="s">
        <v>30</v>
      </c>
      <c r="D5" s="65" t="s">
        <v>31</v>
      </c>
      <c r="E5" s="386"/>
      <c r="F5" s="386"/>
      <c r="G5" s="386"/>
      <c r="H5" s="386"/>
      <c r="I5" s="386"/>
      <c r="J5" s="386"/>
      <c r="K5" s="386"/>
      <c r="L5" s="386"/>
      <c r="M5" s="386"/>
      <c r="N5" s="386"/>
    </row>
    <row r="6" spans="1:14" ht="15">
      <c r="A6" s="166">
        <v>3</v>
      </c>
      <c r="B6" s="167">
        <v>1</v>
      </c>
      <c r="C6" s="166"/>
      <c r="D6" s="166"/>
      <c r="E6" s="382" t="s">
        <v>291</v>
      </c>
      <c r="F6" s="382"/>
      <c r="G6" s="382"/>
      <c r="H6" s="382"/>
      <c r="I6" s="382"/>
      <c r="J6" s="382"/>
      <c r="K6" s="382"/>
      <c r="L6" s="382"/>
      <c r="M6" s="382"/>
      <c r="N6" s="382"/>
    </row>
    <row r="7" spans="1:14" ht="38.25">
      <c r="A7" s="168" t="s">
        <v>16</v>
      </c>
      <c r="B7" s="168">
        <v>1</v>
      </c>
      <c r="C7" s="168" t="s">
        <v>40</v>
      </c>
      <c r="D7" s="168"/>
      <c r="E7" s="169" t="s">
        <v>42</v>
      </c>
      <c r="F7" s="167" t="s">
        <v>106</v>
      </c>
      <c r="G7" s="167">
        <v>2022</v>
      </c>
      <c r="H7" s="167">
        <v>2022</v>
      </c>
      <c r="I7" s="169"/>
      <c r="J7" s="169"/>
      <c r="K7" s="170"/>
      <c r="L7" s="171"/>
      <c r="M7" s="172"/>
      <c r="N7" s="166"/>
    </row>
    <row r="8" spans="1:14" ht="15.75">
      <c r="A8" s="358" t="s">
        <v>16</v>
      </c>
      <c r="B8" s="358">
        <v>1</v>
      </c>
      <c r="C8" s="358" t="s">
        <v>40</v>
      </c>
      <c r="D8" s="358">
        <v>1</v>
      </c>
      <c r="E8" s="383" t="s">
        <v>151</v>
      </c>
      <c r="F8" s="342" t="s">
        <v>106</v>
      </c>
      <c r="G8" s="342">
        <v>2022</v>
      </c>
      <c r="H8" s="342">
        <v>2022</v>
      </c>
      <c r="I8" s="384" t="s">
        <v>292</v>
      </c>
      <c r="J8" s="391" t="s">
        <v>293</v>
      </c>
      <c r="K8" s="394"/>
      <c r="L8" s="395"/>
      <c r="M8" s="395"/>
      <c r="N8" s="176"/>
    </row>
    <row r="9" spans="1:14" ht="15.75">
      <c r="A9" s="358"/>
      <c r="B9" s="358"/>
      <c r="C9" s="358"/>
      <c r="D9" s="358"/>
      <c r="E9" s="383"/>
      <c r="F9" s="342"/>
      <c r="G9" s="342"/>
      <c r="H9" s="342"/>
      <c r="I9" s="385"/>
      <c r="J9" s="392"/>
      <c r="K9" s="396"/>
      <c r="L9" s="397"/>
      <c r="M9" s="397"/>
      <c r="N9" s="176"/>
    </row>
    <row r="10" spans="1:14" ht="15.75">
      <c r="A10" s="358"/>
      <c r="B10" s="358"/>
      <c r="C10" s="358"/>
      <c r="D10" s="358"/>
      <c r="E10" s="383"/>
      <c r="F10" s="342"/>
      <c r="G10" s="342"/>
      <c r="H10" s="342"/>
      <c r="I10" s="385"/>
      <c r="J10" s="392"/>
      <c r="K10" s="396"/>
      <c r="L10" s="397"/>
      <c r="M10" s="397"/>
      <c r="N10" s="176"/>
    </row>
    <row r="11" spans="1:14" ht="15.75">
      <c r="A11" s="358"/>
      <c r="B11" s="358"/>
      <c r="C11" s="358"/>
      <c r="D11" s="358"/>
      <c r="E11" s="383"/>
      <c r="F11" s="342"/>
      <c r="G11" s="342"/>
      <c r="H11" s="342"/>
      <c r="I11" s="385"/>
      <c r="J11" s="392"/>
      <c r="K11" s="396"/>
      <c r="L11" s="397"/>
      <c r="M11" s="397"/>
      <c r="N11" s="176"/>
    </row>
    <row r="12" spans="1:14" ht="15.75">
      <c r="A12" s="358"/>
      <c r="B12" s="358"/>
      <c r="C12" s="358"/>
      <c r="D12" s="358"/>
      <c r="E12" s="383"/>
      <c r="F12" s="342"/>
      <c r="G12" s="342"/>
      <c r="H12" s="342"/>
      <c r="I12" s="385"/>
      <c r="J12" s="392"/>
      <c r="K12" s="396"/>
      <c r="L12" s="397"/>
      <c r="M12" s="397"/>
      <c r="N12" s="176"/>
    </row>
    <row r="13" spans="1:14" ht="15.75">
      <c r="A13" s="358"/>
      <c r="B13" s="358"/>
      <c r="C13" s="358"/>
      <c r="D13" s="358"/>
      <c r="E13" s="383"/>
      <c r="F13" s="342"/>
      <c r="G13" s="342"/>
      <c r="H13" s="342"/>
      <c r="I13" s="385"/>
      <c r="J13" s="392"/>
      <c r="K13" s="396"/>
      <c r="L13" s="397"/>
      <c r="M13" s="397"/>
      <c r="N13" s="176"/>
    </row>
    <row r="14" spans="1:14" ht="15.75">
      <c r="A14" s="358"/>
      <c r="B14" s="358"/>
      <c r="C14" s="358"/>
      <c r="D14" s="358"/>
      <c r="E14" s="383"/>
      <c r="F14" s="342"/>
      <c r="G14" s="342"/>
      <c r="H14" s="342"/>
      <c r="I14" s="385"/>
      <c r="J14" s="392"/>
      <c r="K14" s="396"/>
      <c r="L14" s="397"/>
      <c r="M14" s="397"/>
      <c r="N14" s="176"/>
    </row>
    <row r="15" spans="1:14" ht="274.5" customHeight="1">
      <c r="A15" s="358"/>
      <c r="B15" s="358"/>
      <c r="C15" s="358"/>
      <c r="D15" s="358"/>
      <c r="E15" s="383"/>
      <c r="F15" s="342"/>
      <c r="G15" s="342"/>
      <c r="H15" s="342"/>
      <c r="I15" s="375"/>
      <c r="J15" s="393"/>
      <c r="K15" s="398"/>
      <c r="L15" s="399"/>
      <c r="M15" s="399"/>
      <c r="N15" s="176"/>
    </row>
    <row r="16" spans="1:14" ht="15">
      <c r="A16" s="380" t="s">
        <v>16</v>
      </c>
      <c r="B16" s="380">
        <v>1</v>
      </c>
      <c r="C16" s="380" t="s">
        <v>40</v>
      </c>
      <c r="D16" s="380">
        <v>2</v>
      </c>
      <c r="E16" s="376" t="s">
        <v>0</v>
      </c>
      <c r="F16" s="376" t="s">
        <v>107</v>
      </c>
      <c r="G16" s="376">
        <v>2022</v>
      </c>
      <c r="H16" s="376">
        <v>2022</v>
      </c>
      <c r="I16" s="376" t="s">
        <v>294</v>
      </c>
      <c r="J16" s="378" t="s">
        <v>295</v>
      </c>
      <c r="K16" s="347"/>
      <c r="L16" s="348"/>
      <c r="M16" s="348"/>
      <c r="N16" s="349"/>
    </row>
    <row r="17" spans="1:14" ht="409.5" customHeight="1">
      <c r="A17" s="381"/>
      <c r="B17" s="381"/>
      <c r="C17" s="381"/>
      <c r="D17" s="381"/>
      <c r="E17" s="377"/>
      <c r="F17" s="377"/>
      <c r="G17" s="377"/>
      <c r="H17" s="377"/>
      <c r="I17" s="377"/>
      <c r="J17" s="379"/>
      <c r="K17" s="353"/>
      <c r="L17" s="354"/>
      <c r="M17" s="354"/>
      <c r="N17" s="355"/>
    </row>
    <row r="18" spans="1:14" ht="99" customHeight="1">
      <c r="A18" s="173" t="s">
        <v>16</v>
      </c>
      <c r="B18" s="173">
        <v>1</v>
      </c>
      <c r="C18" s="173" t="s">
        <v>43</v>
      </c>
      <c r="D18" s="173"/>
      <c r="E18" s="183" t="s">
        <v>1</v>
      </c>
      <c r="F18" s="184" t="s">
        <v>107</v>
      </c>
      <c r="G18" s="174">
        <v>2022</v>
      </c>
      <c r="H18" s="174">
        <v>2022</v>
      </c>
      <c r="I18" s="183"/>
      <c r="J18" s="183"/>
      <c r="K18" s="335"/>
      <c r="L18" s="336"/>
      <c r="M18" s="368"/>
      <c r="N18" s="176"/>
    </row>
    <row r="19" spans="1:14" ht="181.5" customHeight="1">
      <c r="A19" s="187" t="s">
        <v>16</v>
      </c>
      <c r="B19" s="187">
        <v>1</v>
      </c>
      <c r="C19" s="187" t="s">
        <v>43</v>
      </c>
      <c r="D19" s="187">
        <v>1</v>
      </c>
      <c r="E19" s="188" t="s">
        <v>2</v>
      </c>
      <c r="F19" s="184" t="s">
        <v>107</v>
      </c>
      <c r="G19" s="184">
        <v>2022</v>
      </c>
      <c r="H19" s="184">
        <v>2022</v>
      </c>
      <c r="I19" s="188" t="s">
        <v>3</v>
      </c>
      <c r="J19" s="188" t="s">
        <v>296</v>
      </c>
      <c r="K19" s="339" t="s">
        <v>297</v>
      </c>
      <c r="L19" s="340"/>
      <c r="M19" s="340"/>
      <c r="N19" s="341"/>
    </row>
    <row r="20" spans="1:14" ht="157.5">
      <c r="A20" s="187" t="s">
        <v>16</v>
      </c>
      <c r="B20" s="187">
        <v>1</v>
      </c>
      <c r="C20" s="187" t="s">
        <v>43</v>
      </c>
      <c r="D20" s="187">
        <v>2</v>
      </c>
      <c r="E20" s="188" t="s">
        <v>83</v>
      </c>
      <c r="F20" s="184" t="s">
        <v>108</v>
      </c>
      <c r="G20" s="184">
        <v>2022</v>
      </c>
      <c r="H20" s="184">
        <v>2022</v>
      </c>
      <c r="I20" s="189" t="s">
        <v>298</v>
      </c>
      <c r="J20" s="188" t="s">
        <v>299</v>
      </c>
      <c r="K20" s="339" t="s">
        <v>300</v>
      </c>
      <c r="L20" s="340"/>
      <c r="M20" s="340"/>
      <c r="N20" s="341"/>
    </row>
    <row r="21" spans="1:14" ht="95.25" thickBot="1">
      <c r="A21" s="187" t="s">
        <v>16</v>
      </c>
      <c r="B21" s="187">
        <v>1</v>
      </c>
      <c r="C21" s="187" t="s">
        <v>43</v>
      </c>
      <c r="D21" s="187">
        <v>3</v>
      </c>
      <c r="E21" s="188" t="s">
        <v>146</v>
      </c>
      <c r="F21" s="184" t="s">
        <v>78</v>
      </c>
      <c r="G21" s="184">
        <v>2022</v>
      </c>
      <c r="H21" s="184">
        <v>2022</v>
      </c>
      <c r="I21" s="190" t="s">
        <v>301</v>
      </c>
      <c r="J21" s="188" t="s">
        <v>302</v>
      </c>
      <c r="K21" s="339"/>
      <c r="L21" s="340"/>
      <c r="M21" s="340"/>
      <c r="N21" s="341"/>
    </row>
    <row r="22" spans="1:14" ht="16.5" thickBot="1">
      <c r="A22" s="372" t="s">
        <v>171</v>
      </c>
      <c r="B22" s="373"/>
      <c r="C22" s="373"/>
      <c r="D22" s="373"/>
      <c r="E22" s="373"/>
      <c r="F22" s="373"/>
      <c r="G22" s="373"/>
      <c r="H22" s="373"/>
      <c r="I22" s="373"/>
      <c r="J22" s="373"/>
      <c r="K22" s="374"/>
      <c r="L22" s="191"/>
      <c r="M22" s="176"/>
      <c r="N22" s="176"/>
    </row>
    <row r="23" spans="1:14" ht="47.25">
      <c r="A23" s="192" t="s">
        <v>16</v>
      </c>
      <c r="B23" s="192">
        <v>2</v>
      </c>
      <c r="C23" s="192" t="s">
        <v>40</v>
      </c>
      <c r="D23" s="192"/>
      <c r="E23" s="193" t="s">
        <v>164</v>
      </c>
      <c r="F23" s="194" t="s">
        <v>303</v>
      </c>
      <c r="G23" s="179">
        <v>2022</v>
      </c>
      <c r="H23" s="179">
        <v>2022</v>
      </c>
      <c r="I23" s="375"/>
      <c r="J23" s="375"/>
      <c r="K23" s="375"/>
      <c r="L23" s="343"/>
      <c r="M23" s="343"/>
      <c r="N23" s="343"/>
    </row>
    <row r="24" spans="1:14" ht="47.25">
      <c r="A24" s="358" t="s">
        <v>16</v>
      </c>
      <c r="B24" s="358">
        <v>2</v>
      </c>
      <c r="C24" s="358" t="s">
        <v>40</v>
      </c>
      <c r="D24" s="367">
        <v>1</v>
      </c>
      <c r="E24" s="175" t="s">
        <v>105</v>
      </c>
      <c r="F24" s="368" t="s">
        <v>303</v>
      </c>
      <c r="G24" s="359">
        <v>2022</v>
      </c>
      <c r="H24" s="359">
        <v>2022</v>
      </c>
      <c r="I24" s="369" t="s">
        <v>304</v>
      </c>
      <c r="J24" s="196" t="s">
        <v>305</v>
      </c>
      <c r="K24" s="366"/>
      <c r="L24" s="366"/>
      <c r="M24" s="366"/>
      <c r="N24" s="366"/>
    </row>
    <row r="25" spans="1:14" ht="15.75">
      <c r="A25" s="358"/>
      <c r="B25" s="358"/>
      <c r="C25" s="358"/>
      <c r="D25" s="367"/>
      <c r="E25" s="177" t="s">
        <v>165</v>
      </c>
      <c r="F25" s="368"/>
      <c r="G25" s="360"/>
      <c r="H25" s="360"/>
      <c r="I25" s="400"/>
      <c r="J25" s="197" t="s">
        <v>306</v>
      </c>
      <c r="K25" s="366"/>
      <c r="L25" s="366"/>
      <c r="M25" s="366"/>
      <c r="N25" s="366"/>
    </row>
    <row r="26" spans="1:14" ht="31.5">
      <c r="A26" s="358"/>
      <c r="B26" s="358"/>
      <c r="C26" s="358"/>
      <c r="D26" s="367"/>
      <c r="E26" s="177" t="s">
        <v>166</v>
      </c>
      <c r="F26" s="368"/>
      <c r="G26" s="361"/>
      <c r="H26" s="361"/>
      <c r="I26" s="370"/>
      <c r="J26" s="197"/>
      <c r="K26" s="366"/>
      <c r="L26" s="366"/>
      <c r="M26" s="366"/>
      <c r="N26" s="366"/>
    </row>
    <row r="27" spans="1:14" ht="15">
      <c r="A27" s="358" t="s">
        <v>16</v>
      </c>
      <c r="B27" s="358">
        <v>2</v>
      </c>
      <c r="C27" s="358" t="s">
        <v>40</v>
      </c>
      <c r="D27" s="358">
        <v>2</v>
      </c>
      <c r="E27" s="369" t="s">
        <v>144</v>
      </c>
      <c r="F27" s="342" t="s">
        <v>303</v>
      </c>
      <c r="G27" s="342">
        <v>2022</v>
      </c>
      <c r="H27" s="342">
        <v>2022</v>
      </c>
      <c r="I27" s="369" t="s">
        <v>307</v>
      </c>
      <c r="J27" s="371" t="s">
        <v>308</v>
      </c>
      <c r="K27" s="366"/>
      <c r="L27" s="366"/>
      <c r="M27" s="366"/>
      <c r="N27" s="366"/>
    </row>
    <row r="28" spans="1:14" ht="43.5" customHeight="1">
      <c r="A28" s="358"/>
      <c r="B28" s="358"/>
      <c r="C28" s="358"/>
      <c r="D28" s="358"/>
      <c r="E28" s="370"/>
      <c r="F28" s="342"/>
      <c r="G28" s="342"/>
      <c r="H28" s="342"/>
      <c r="I28" s="370"/>
      <c r="J28" s="371"/>
      <c r="K28" s="366"/>
      <c r="L28" s="366"/>
      <c r="M28" s="366"/>
      <c r="N28" s="366"/>
    </row>
    <row r="29" spans="1:14" ht="15">
      <c r="A29" s="358" t="s">
        <v>16</v>
      </c>
      <c r="B29" s="358">
        <v>2</v>
      </c>
      <c r="C29" s="358" t="s">
        <v>40</v>
      </c>
      <c r="D29" s="358">
        <v>3</v>
      </c>
      <c r="E29" s="343" t="s">
        <v>93</v>
      </c>
      <c r="F29" s="342" t="s">
        <v>303</v>
      </c>
      <c r="G29" s="342">
        <v>2022</v>
      </c>
      <c r="H29" s="342">
        <v>2022</v>
      </c>
      <c r="I29" s="343" t="s">
        <v>203</v>
      </c>
      <c r="J29" s="365" t="s">
        <v>309</v>
      </c>
      <c r="K29" s="366"/>
      <c r="L29" s="366"/>
      <c r="M29" s="366"/>
      <c r="N29" s="366"/>
    </row>
    <row r="30" spans="1:14" ht="15">
      <c r="A30" s="358"/>
      <c r="B30" s="358"/>
      <c r="C30" s="358"/>
      <c r="D30" s="358"/>
      <c r="E30" s="343"/>
      <c r="F30" s="342"/>
      <c r="G30" s="342"/>
      <c r="H30" s="342"/>
      <c r="I30" s="343"/>
      <c r="J30" s="365"/>
      <c r="K30" s="366"/>
      <c r="L30" s="366"/>
      <c r="M30" s="366"/>
      <c r="N30" s="366"/>
    </row>
    <row r="31" spans="1:14" ht="15">
      <c r="A31" s="358"/>
      <c r="B31" s="358"/>
      <c r="C31" s="358"/>
      <c r="D31" s="358"/>
      <c r="E31" s="343"/>
      <c r="F31" s="342"/>
      <c r="G31" s="342"/>
      <c r="H31" s="342"/>
      <c r="I31" s="343"/>
      <c r="J31" s="365"/>
      <c r="K31" s="366"/>
      <c r="L31" s="366"/>
      <c r="M31" s="366"/>
      <c r="N31" s="366"/>
    </row>
    <row r="32" spans="1:14" ht="78.75">
      <c r="A32" s="173" t="s">
        <v>16</v>
      </c>
      <c r="B32" s="173">
        <v>2</v>
      </c>
      <c r="C32" s="173" t="s">
        <v>43</v>
      </c>
      <c r="D32" s="173"/>
      <c r="E32" s="200" t="s">
        <v>63</v>
      </c>
      <c r="F32" s="174" t="s">
        <v>310</v>
      </c>
      <c r="G32" s="174">
        <v>2022</v>
      </c>
      <c r="H32" s="174">
        <v>2022</v>
      </c>
      <c r="I32" s="183" t="s">
        <v>311</v>
      </c>
      <c r="J32" s="199" t="s">
        <v>312</v>
      </c>
      <c r="K32" s="366"/>
      <c r="L32" s="366"/>
      <c r="M32" s="366"/>
      <c r="N32" s="366"/>
    </row>
    <row r="33" spans="1:14" ht="94.5">
      <c r="A33" s="173" t="s">
        <v>16</v>
      </c>
      <c r="B33" s="173" t="s">
        <v>20</v>
      </c>
      <c r="C33" s="173" t="s">
        <v>16</v>
      </c>
      <c r="D33" s="173"/>
      <c r="E33" s="200" t="s">
        <v>170</v>
      </c>
      <c r="F33" s="174" t="s">
        <v>169</v>
      </c>
      <c r="G33" s="174">
        <v>2022</v>
      </c>
      <c r="H33" s="201">
        <v>2022</v>
      </c>
      <c r="I33" s="183" t="s">
        <v>313</v>
      </c>
      <c r="J33" s="199" t="s">
        <v>314</v>
      </c>
      <c r="K33" s="343"/>
      <c r="L33" s="343"/>
      <c r="M33" s="343"/>
      <c r="N33" s="343"/>
    </row>
    <row r="34" spans="1:14" ht="15.75">
      <c r="A34" s="173" t="s">
        <v>16</v>
      </c>
      <c r="B34" s="174">
        <v>3</v>
      </c>
      <c r="C34" s="176"/>
      <c r="D34" s="174"/>
      <c r="E34" s="356" t="s">
        <v>315</v>
      </c>
      <c r="F34" s="356"/>
      <c r="G34" s="356"/>
      <c r="H34" s="356"/>
      <c r="I34" s="357"/>
      <c r="J34" s="357"/>
      <c r="K34" s="357"/>
      <c r="L34" s="357"/>
      <c r="M34" s="357"/>
      <c r="N34" s="357"/>
    </row>
    <row r="35" spans="1:14" ht="47.25">
      <c r="A35" s="173" t="s">
        <v>16</v>
      </c>
      <c r="B35" s="174">
        <v>3</v>
      </c>
      <c r="C35" s="173" t="s">
        <v>40</v>
      </c>
      <c r="D35" s="185"/>
      <c r="E35" s="195" t="s">
        <v>227</v>
      </c>
      <c r="F35" s="174" t="s">
        <v>78</v>
      </c>
      <c r="G35" s="174">
        <v>2022</v>
      </c>
      <c r="H35" s="195">
        <v>2022</v>
      </c>
      <c r="I35" s="195"/>
      <c r="J35" s="202"/>
      <c r="K35" s="203"/>
      <c r="L35" s="204"/>
      <c r="M35" s="204"/>
      <c r="N35" s="205"/>
    </row>
    <row r="36" spans="1:14" ht="31.5">
      <c r="A36" s="358" t="s">
        <v>16</v>
      </c>
      <c r="B36" s="358">
        <v>3</v>
      </c>
      <c r="C36" s="358" t="s">
        <v>40</v>
      </c>
      <c r="D36" s="367" t="s">
        <v>17</v>
      </c>
      <c r="E36" s="175" t="s">
        <v>173</v>
      </c>
      <c r="F36" s="368" t="s">
        <v>109</v>
      </c>
      <c r="G36" s="342">
        <v>2022</v>
      </c>
      <c r="H36" s="359">
        <v>2022</v>
      </c>
      <c r="I36" s="362" t="s">
        <v>316</v>
      </c>
      <c r="J36" s="344" t="s">
        <v>317</v>
      </c>
      <c r="K36" s="347"/>
      <c r="L36" s="348"/>
      <c r="M36" s="348"/>
      <c r="N36" s="349"/>
    </row>
    <row r="37" spans="1:14" ht="15.75">
      <c r="A37" s="358"/>
      <c r="B37" s="358"/>
      <c r="C37" s="358"/>
      <c r="D37" s="367"/>
      <c r="E37" s="177" t="s">
        <v>110</v>
      </c>
      <c r="F37" s="368"/>
      <c r="G37" s="342"/>
      <c r="H37" s="360"/>
      <c r="I37" s="363"/>
      <c r="J37" s="345"/>
      <c r="K37" s="350"/>
      <c r="L37" s="351"/>
      <c r="M37" s="351"/>
      <c r="N37" s="352"/>
    </row>
    <row r="38" spans="1:14" ht="15.75">
      <c r="A38" s="358"/>
      <c r="B38" s="358"/>
      <c r="C38" s="358"/>
      <c r="D38" s="367"/>
      <c r="E38" s="177" t="s">
        <v>111</v>
      </c>
      <c r="F38" s="368"/>
      <c r="G38" s="342"/>
      <c r="H38" s="360"/>
      <c r="I38" s="363"/>
      <c r="J38" s="345"/>
      <c r="K38" s="350"/>
      <c r="L38" s="351"/>
      <c r="M38" s="351"/>
      <c r="N38" s="352"/>
    </row>
    <row r="39" spans="1:14" ht="15.75">
      <c r="A39" s="358"/>
      <c r="B39" s="358"/>
      <c r="C39" s="358"/>
      <c r="D39" s="367"/>
      <c r="E39" s="177"/>
      <c r="F39" s="368"/>
      <c r="G39" s="342"/>
      <c r="H39" s="361"/>
      <c r="I39" s="364"/>
      <c r="J39" s="346"/>
      <c r="K39" s="353"/>
      <c r="L39" s="354"/>
      <c r="M39" s="354"/>
      <c r="N39" s="355"/>
    </row>
    <row r="40" spans="1:14" ht="47.25">
      <c r="A40" s="358" t="s">
        <v>16</v>
      </c>
      <c r="B40" s="358">
        <v>3</v>
      </c>
      <c r="C40" s="358" t="s">
        <v>40</v>
      </c>
      <c r="D40" s="367">
        <v>2</v>
      </c>
      <c r="E40" s="175" t="s">
        <v>175</v>
      </c>
      <c r="F40" s="368" t="s">
        <v>109</v>
      </c>
      <c r="G40" s="342">
        <v>2022</v>
      </c>
      <c r="H40" s="359">
        <v>2022</v>
      </c>
      <c r="I40" s="343" t="s">
        <v>174</v>
      </c>
      <c r="J40" s="344" t="s">
        <v>318</v>
      </c>
      <c r="K40" s="347"/>
      <c r="L40" s="348"/>
      <c r="M40" s="348"/>
      <c r="N40" s="349"/>
    </row>
    <row r="41" spans="1:14" ht="15.75">
      <c r="A41" s="358"/>
      <c r="B41" s="358"/>
      <c r="C41" s="358"/>
      <c r="D41" s="367"/>
      <c r="E41" s="177" t="s">
        <v>112</v>
      </c>
      <c r="F41" s="368"/>
      <c r="G41" s="342"/>
      <c r="H41" s="360"/>
      <c r="I41" s="343"/>
      <c r="J41" s="345"/>
      <c r="K41" s="350"/>
      <c r="L41" s="351"/>
      <c r="M41" s="351"/>
      <c r="N41" s="352"/>
    </row>
    <row r="42" spans="1:14" ht="15.75">
      <c r="A42" s="358"/>
      <c r="B42" s="358"/>
      <c r="C42" s="358"/>
      <c r="D42" s="367"/>
      <c r="E42" s="177" t="s">
        <v>113</v>
      </c>
      <c r="F42" s="368"/>
      <c r="G42" s="342"/>
      <c r="H42" s="360"/>
      <c r="I42" s="343"/>
      <c r="J42" s="345"/>
      <c r="K42" s="350"/>
      <c r="L42" s="351"/>
      <c r="M42" s="351"/>
      <c r="N42" s="352"/>
    </row>
    <row r="43" spans="1:14" ht="15.75">
      <c r="A43" s="358"/>
      <c r="B43" s="358"/>
      <c r="C43" s="358"/>
      <c r="D43" s="367"/>
      <c r="E43" s="178" t="s">
        <v>114</v>
      </c>
      <c r="F43" s="368"/>
      <c r="G43" s="342"/>
      <c r="H43" s="361"/>
      <c r="I43" s="343"/>
      <c r="J43" s="346"/>
      <c r="K43" s="353"/>
      <c r="L43" s="354"/>
      <c r="M43" s="354"/>
      <c r="N43" s="355"/>
    </row>
    <row r="44" spans="1:14" ht="94.5">
      <c r="A44" s="173" t="s">
        <v>16</v>
      </c>
      <c r="B44" s="173">
        <v>3</v>
      </c>
      <c r="C44" s="173" t="s">
        <v>40</v>
      </c>
      <c r="D44" s="173">
        <v>3</v>
      </c>
      <c r="E44" s="178" t="s">
        <v>82</v>
      </c>
      <c r="F44" s="174" t="s">
        <v>109</v>
      </c>
      <c r="G44" s="174">
        <v>2022</v>
      </c>
      <c r="H44" s="194">
        <v>2022</v>
      </c>
      <c r="I44" s="183" t="s">
        <v>319</v>
      </c>
      <c r="J44" s="188" t="s">
        <v>320</v>
      </c>
      <c r="K44" s="180"/>
      <c r="L44" s="181"/>
      <c r="M44" s="181"/>
      <c r="N44" s="182"/>
    </row>
    <row r="45" spans="1:14" ht="63">
      <c r="A45" s="173" t="s">
        <v>16</v>
      </c>
      <c r="B45" s="173">
        <v>3</v>
      </c>
      <c r="C45" s="173" t="s">
        <v>43</v>
      </c>
      <c r="D45" s="173"/>
      <c r="E45" s="178" t="s">
        <v>279</v>
      </c>
      <c r="F45" s="174" t="s">
        <v>109</v>
      </c>
      <c r="G45" s="174">
        <v>2022</v>
      </c>
      <c r="H45" s="174">
        <v>2022</v>
      </c>
      <c r="I45" s="183" t="s">
        <v>321</v>
      </c>
      <c r="J45" s="188" t="s">
        <v>322</v>
      </c>
      <c r="K45" s="339"/>
      <c r="L45" s="340"/>
      <c r="M45" s="340"/>
      <c r="N45" s="341"/>
    </row>
    <row r="46" spans="1:14" ht="15.75">
      <c r="A46" s="173" t="s">
        <v>16</v>
      </c>
      <c r="B46" s="173">
        <v>4</v>
      </c>
      <c r="C46" s="173"/>
      <c r="D46" s="173"/>
      <c r="E46" s="356" t="s">
        <v>115</v>
      </c>
      <c r="F46" s="356"/>
      <c r="G46" s="356"/>
      <c r="H46" s="356"/>
      <c r="I46" s="357"/>
      <c r="J46" s="357"/>
      <c r="K46" s="357"/>
      <c r="L46" s="357"/>
      <c r="M46" s="357"/>
      <c r="N46" s="357"/>
    </row>
    <row r="47" spans="1:14" ht="126">
      <c r="A47" s="173" t="s">
        <v>16</v>
      </c>
      <c r="B47" s="173">
        <v>4</v>
      </c>
      <c r="C47" s="173" t="s">
        <v>40</v>
      </c>
      <c r="D47" s="173"/>
      <c r="E47" s="200" t="s">
        <v>177</v>
      </c>
      <c r="F47" s="174" t="s">
        <v>178</v>
      </c>
      <c r="G47" s="174">
        <v>2022</v>
      </c>
      <c r="H47" s="174">
        <v>2022</v>
      </c>
      <c r="I47" s="207" t="s">
        <v>179</v>
      </c>
      <c r="J47" s="199"/>
      <c r="K47" s="336"/>
      <c r="L47" s="336"/>
      <c r="M47" s="336"/>
      <c r="N47" s="208"/>
    </row>
    <row r="48" spans="1:14" ht="189">
      <c r="A48" s="173" t="s">
        <v>16</v>
      </c>
      <c r="B48" s="173" t="s">
        <v>80</v>
      </c>
      <c r="C48" s="173" t="s">
        <v>40</v>
      </c>
      <c r="D48" s="173">
        <v>1</v>
      </c>
      <c r="E48" s="183" t="s">
        <v>116</v>
      </c>
      <c r="F48" s="174" t="s">
        <v>117</v>
      </c>
      <c r="G48" s="174">
        <v>2022</v>
      </c>
      <c r="H48" s="174">
        <v>2022</v>
      </c>
      <c r="I48" s="183" t="s">
        <v>323</v>
      </c>
      <c r="J48" s="196" t="s">
        <v>324</v>
      </c>
      <c r="K48" s="350" t="s">
        <v>181</v>
      </c>
      <c r="L48" s="351"/>
      <c r="M48" s="351"/>
      <c r="N48" s="352"/>
    </row>
    <row r="49" spans="1:14" ht="15">
      <c r="A49" s="358" t="s">
        <v>16</v>
      </c>
      <c r="B49" s="358" t="s">
        <v>80</v>
      </c>
      <c r="C49" s="358" t="s">
        <v>40</v>
      </c>
      <c r="D49" s="358" t="s">
        <v>20</v>
      </c>
      <c r="E49" s="343" t="s">
        <v>180</v>
      </c>
      <c r="F49" s="342" t="s">
        <v>118</v>
      </c>
      <c r="G49" s="342">
        <v>2022</v>
      </c>
      <c r="H49" s="342">
        <v>2022</v>
      </c>
      <c r="I49" s="343" t="s">
        <v>325</v>
      </c>
      <c r="J49" s="344" t="s">
        <v>326</v>
      </c>
      <c r="K49" s="347" t="s">
        <v>119</v>
      </c>
      <c r="L49" s="348"/>
      <c r="M49" s="348"/>
      <c r="N49" s="349"/>
    </row>
    <row r="50" spans="1:14" ht="15">
      <c r="A50" s="358"/>
      <c r="B50" s="358"/>
      <c r="C50" s="358"/>
      <c r="D50" s="358"/>
      <c r="E50" s="343"/>
      <c r="F50" s="342"/>
      <c r="G50" s="342"/>
      <c r="H50" s="342"/>
      <c r="I50" s="343"/>
      <c r="J50" s="345"/>
      <c r="K50" s="350"/>
      <c r="L50" s="351"/>
      <c r="M50" s="351"/>
      <c r="N50" s="352"/>
    </row>
    <row r="51" spans="1:14" ht="15">
      <c r="A51" s="358"/>
      <c r="B51" s="358"/>
      <c r="C51" s="358"/>
      <c r="D51" s="358"/>
      <c r="E51" s="343"/>
      <c r="F51" s="342"/>
      <c r="G51" s="342"/>
      <c r="H51" s="342"/>
      <c r="I51" s="343"/>
      <c r="J51" s="345"/>
      <c r="K51" s="350"/>
      <c r="L51" s="351"/>
      <c r="M51" s="351"/>
      <c r="N51" s="352"/>
    </row>
    <row r="52" spans="1:14" ht="15">
      <c r="A52" s="358"/>
      <c r="B52" s="358"/>
      <c r="C52" s="358"/>
      <c r="D52" s="358"/>
      <c r="E52" s="343"/>
      <c r="F52" s="342"/>
      <c r="G52" s="342"/>
      <c r="H52" s="342"/>
      <c r="I52" s="343"/>
      <c r="J52" s="346"/>
      <c r="K52" s="353"/>
      <c r="L52" s="354"/>
      <c r="M52" s="354"/>
      <c r="N52" s="355"/>
    </row>
    <row r="53" spans="1:14" ht="94.5">
      <c r="A53" s="173" t="s">
        <v>16</v>
      </c>
      <c r="B53" s="173">
        <v>4</v>
      </c>
      <c r="C53" s="173" t="s">
        <v>43</v>
      </c>
      <c r="D53" s="173"/>
      <c r="E53" s="183" t="s">
        <v>182</v>
      </c>
      <c r="F53" s="174" t="s">
        <v>183</v>
      </c>
      <c r="G53" s="174">
        <v>2022</v>
      </c>
      <c r="H53" s="174">
        <v>2022</v>
      </c>
      <c r="I53" s="183" t="s">
        <v>184</v>
      </c>
      <c r="J53" s="209"/>
      <c r="K53" s="336"/>
      <c r="L53" s="336"/>
      <c r="M53" s="336"/>
      <c r="N53" s="210"/>
    </row>
    <row r="54" spans="1:14" ht="126">
      <c r="A54" s="173" t="s">
        <v>16</v>
      </c>
      <c r="B54" s="173" t="s">
        <v>80</v>
      </c>
      <c r="C54" s="173" t="s">
        <v>43</v>
      </c>
      <c r="D54" s="173">
        <v>1</v>
      </c>
      <c r="E54" s="183" t="s">
        <v>327</v>
      </c>
      <c r="F54" s="174" t="s">
        <v>328</v>
      </c>
      <c r="G54" s="174">
        <v>2022</v>
      </c>
      <c r="H54" s="174">
        <v>2022</v>
      </c>
      <c r="I54" s="189" t="s">
        <v>329</v>
      </c>
      <c r="J54" s="206" t="s">
        <v>330</v>
      </c>
      <c r="K54" s="335"/>
      <c r="L54" s="336"/>
      <c r="M54" s="336"/>
      <c r="N54" s="210"/>
    </row>
    <row r="55" spans="1:14" ht="126">
      <c r="A55" s="173" t="s">
        <v>16</v>
      </c>
      <c r="B55" s="173">
        <v>4</v>
      </c>
      <c r="C55" s="173" t="s">
        <v>43</v>
      </c>
      <c r="D55" s="173">
        <v>2</v>
      </c>
      <c r="E55" s="183" t="s">
        <v>331</v>
      </c>
      <c r="F55" s="174" t="s">
        <v>328</v>
      </c>
      <c r="G55" s="174">
        <v>2022</v>
      </c>
      <c r="H55" s="174">
        <v>2022</v>
      </c>
      <c r="I55" s="189" t="s">
        <v>332</v>
      </c>
      <c r="J55" s="206" t="s">
        <v>326</v>
      </c>
      <c r="K55" s="185" t="s">
        <v>333</v>
      </c>
      <c r="L55" s="186"/>
      <c r="M55" s="186"/>
      <c r="N55" s="210"/>
    </row>
    <row r="56" spans="1:14" ht="15.75">
      <c r="A56" s="173" t="s">
        <v>16</v>
      </c>
      <c r="B56" s="173">
        <v>5</v>
      </c>
      <c r="C56" s="173"/>
      <c r="D56" s="173"/>
      <c r="E56" s="337" t="s">
        <v>334</v>
      </c>
      <c r="F56" s="338"/>
      <c r="G56" s="338"/>
      <c r="H56" s="338"/>
      <c r="I56" s="338"/>
      <c r="J56" s="338"/>
      <c r="K56" s="338"/>
      <c r="L56" s="186"/>
      <c r="M56" s="186"/>
      <c r="N56" s="210"/>
    </row>
    <row r="57" spans="1:14" ht="110.25">
      <c r="A57" s="173" t="s">
        <v>16</v>
      </c>
      <c r="B57" s="173">
        <v>5</v>
      </c>
      <c r="C57" s="173" t="s">
        <v>40</v>
      </c>
      <c r="D57" s="173"/>
      <c r="E57" s="183" t="s">
        <v>234</v>
      </c>
      <c r="F57" s="174" t="s">
        <v>120</v>
      </c>
      <c r="G57" s="174">
        <v>2022</v>
      </c>
      <c r="H57" s="174">
        <v>2022</v>
      </c>
      <c r="I57" s="189" t="s">
        <v>335</v>
      </c>
      <c r="J57" s="211" t="s">
        <v>137</v>
      </c>
      <c r="K57" s="185"/>
      <c r="L57" s="186"/>
      <c r="M57" s="186"/>
      <c r="N57" s="210"/>
    </row>
    <row r="58" spans="1:14" ht="94.5">
      <c r="A58" s="173" t="s">
        <v>16</v>
      </c>
      <c r="B58" s="173">
        <v>5</v>
      </c>
      <c r="C58" s="173" t="s">
        <v>43</v>
      </c>
      <c r="D58" s="173"/>
      <c r="E58" s="183" t="s">
        <v>336</v>
      </c>
      <c r="F58" s="174" t="s">
        <v>120</v>
      </c>
      <c r="G58" s="174">
        <v>2022</v>
      </c>
      <c r="H58" s="174">
        <v>2022</v>
      </c>
      <c r="I58" s="189" t="s">
        <v>337</v>
      </c>
      <c r="J58" s="211" t="s">
        <v>338</v>
      </c>
      <c r="K58" s="185"/>
      <c r="L58" s="186"/>
      <c r="M58" s="186"/>
      <c r="N58" s="210"/>
    </row>
    <row r="59" spans="1:14" ht="63">
      <c r="A59" s="173" t="s">
        <v>16</v>
      </c>
      <c r="B59" s="173">
        <v>5</v>
      </c>
      <c r="C59" s="173" t="s">
        <v>16</v>
      </c>
      <c r="D59" s="173"/>
      <c r="E59" s="183" t="s">
        <v>236</v>
      </c>
      <c r="F59" s="174" t="s">
        <v>120</v>
      </c>
      <c r="G59" s="174">
        <v>2022</v>
      </c>
      <c r="H59" s="174">
        <v>2022</v>
      </c>
      <c r="I59" s="189" t="s">
        <v>6</v>
      </c>
      <c r="J59" s="212" t="s">
        <v>121</v>
      </c>
      <c r="K59" s="185"/>
      <c r="L59" s="186"/>
      <c r="M59" s="186"/>
      <c r="N59" s="210"/>
    </row>
    <row r="60" spans="1:14" ht="78.75">
      <c r="A60" s="173" t="s">
        <v>16</v>
      </c>
      <c r="B60" s="173">
        <v>5</v>
      </c>
      <c r="C60" s="173" t="s">
        <v>16</v>
      </c>
      <c r="D60" s="173">
        <v>1</v>
      </c>
      <c r="E60" s="183" t="s">
        <v>339</v>
      </c>
      <c r="F60" s="174" t="s">
        <v>120</v>
      </c>
      <c r="G60" s="174">
        <v>2022</v>
      </c>
      <c r="H60" s="174">
        <v>2022</v>
      </c>
      <c r="I60" s="189" t="s">
        <v>340</v>
      </c>
      <c r="J60" s="212" t="s">
        <v>121</v>
      </c>
      <c r="K60" s="185"/>
      <c r="L60" s="186"/>
      <c r="M60" s="186"/>
      <c r="N60" s="210"/>
    </row>
    <row r="61" spans="1:14" ht="63">
      <c r="A61" s="173" t="s">
        <v>16</v>
      </c>
      <c r="B61" s="173">
        <v>5</v>
      </c>
      <c r="C61" s="173" t="s">
        <v>16</v>
      </c>
      <c r="D61" s="173">
        <v>2</v>
      </c>
      <c r="E61" s="183" t="s">
        <v>341</v>
      </c>
      <c r="F61" s="174" t="s">
        <v>120</v>
      </c>
      <c r="G61" s="174">
        <v>2022</v>
      </c>
      <c r="H61" s="174">
        <v>2022</v>
      </c>
      <c r="I61" s="189" t="s">
        <v>342</v>
      </c>
      <c r="J61" s="212" t="s">
        <v>121</v>
      </c>
      <c r="K61" s="185"/>
      <c r="L61" s="186"/>
      <c r="M61" s="186"/>
      <c r="N61" s="210"/>
    </row>
    <row r="62" spans="1:14" ht="63">
      <c r="A62" s="173" t="s">
        <v>16</v>
      </c>
      <c r="B62" s="173">
        <v>5</v>
      </c>
      <c r="C62" s="173" t="s">
        <v>16</v>
      </c>
      <c r="D62" s="173">
        <v>3</v>
      </c>
      <c r="E62" s="183" t="s">
        <v>343</v>
      </c>
      <c r="F62" s="174" t="s">
        <v>120</v>
      </c>
      <c r="G62" s="174">
        <v>2022</v>
      </c>
      <c r="H62" s="174">
        <v>2022</v>
      </c>
      <c r="I62" s="189" t="s">
        <v>344</v>
      </c>
      <c r="J62" s="212" t="s">
        <v>121</v>
      </c>
      <c r="K62" s="185"/>
      <c r="L62" s="186"/>
      <c r="M62" s="186"/>
      <c r="N62" s="210"/>
    </row>
    <row r="63" spans="1:14" ht="110.25">
      <c r="A63" s="173" t="s">
        <v>16</v>
      </c>
      <c r="B63" s="173">
        <v>5</v>
      </c>
      <c r="C63" s="173" t="s">
        <v>16</v>
      </c>
      <c r="D63" s="173">
        <v>4</v>
      </c>
      <c r="E63" s="183" t="s">
        <v>345</v>
      </c>
      <c r="F63" s="174" t="s">
        <v>120</v>
      </c>
      <c r="G63" s="174">
        <v>2022</v>
      </c>
      <c r="H63" s="174">
        <v>2022</v>
      </c>
      <c r="I63" s="189" t="s">
        <v>346</v>
      </c>
      <c r="J63" s="212" t="s">
        <v>121</v>
      </c>
      <c r="K63" s="185"/>
      <c r="L63" s="186"/>
      <c r="M63" s="186"/>
      <c r="N63" s="210"/>
    </row>
    <row r="64" spans="1:14" ht="78.75">
      <c r="A64" s="173" t="s">
        <v>16</v>
      </c>
      <c r="B64" s="173">
        <v>5</v>
      </c>
      <c r="C64" s="173" t="s">
        <v>41</v>
      </c>
      <c r="D64" s="173"/>
      <c r="E64" s="183" t="s">
        <v>238</v>
      </c>
      <c r="F64" s="174" t="s">
        <v>347</v>
      </c>
      <c r="G64" s="174">
        <v>2022</v>
      </c>
      <c r="H64" s="174">
        <v>2022</v>
      </c>
      <c r="I64" s="189" t="s">
        <v>348</v>
      </c>
      <c r="J64" s="198"/>
      <c r="K64" s="185"/>
      <c r="L64" s="186"/>
      <c r="M64" s="186"/>
      <c r="N64" s="210"/>
    </row>
    <row r="65" spans="1:14" ht="78.75">
      <c r="A65" s="173" t="s">
        <v>16</v>
      </c>
      <c r="B65" s="173">
        <v>5</v>
      </c>
      <c r="C65" s="173" t="s">
        <v>41</v>
      </c>
      <c r="D65" s="173">
        <v>1</v>
      </c>
      <c r="E65" s="183" t="s">
        <v>349</v>
      </c>
      <c r="F65" s="174" t="s">
        <v>347</v>
      </c>
      <c r="G65" s="174">
        <v>2022</v>
      </c>
      <c r="H65" s="174">
        <v>2022</v>
      </c>
      <c r="I65" s="183" t="s">
        <v>349</v>
      </c>
      <c r="J65" s="206" t="s">
        <v>350</v>
      </c>
      <c r="K65" s="185"/>
      <c r="L65" s="186"/>
      <c r="M65" s="186"/>
      <c r="N65" s="210"/>
    </row>
    <row r="66" spans="1:14" ht="78.75">
      <c r="A66" s="173" t="s">
        <v>16</v>
      </c>
      <c r="B66" s="173">
        <v>5</v>
      </c>
      <c r="C66" s="173" t="s">
        <v>41</v>
      </c>
      <c r="D66" s="173">
        <v>2</v>
      </c>
      <c r="E66" s="183" t="s">
        <v>351</v>
      </c>
      <c r="F66" s="174" t="s">
        <v>347</v>
      </c>
      <c r="G66" s="174">
        <v>2022</v>
      </c>
      <c r="H66" s="174">
        <v>2022</v>
      </c>
      <c r="I66" s="189" t="s">
        <v>352</v>
      </c>
      <c r="J66" s="206" t="s">
        <v>350</v>
      </c>
      <c r="K66" s="185"/>
      <c r="L66" s="186"/>
      <c r="M66" s="186"/>
      <c r="N66" s="210"/>
    </row>
    <row r="67" spans="1:14" ht="78.75">
      <c r="A67" s="173" t="s">
        <v>16</v>
      </c>
      <c r="B67" s="173">
        <v>5</v>
      </c>
      <c r="C67" s="173" t="s">
        <v>41</v>
      </c>
      <c r="D67" s="173">
        <v>3</v>
      </c>
      <c r="E67" s="183" t="s">
        <v>353</v>
      </c>
      <c r="F67" s="174" t="s">
        <v>347</v>
      </c>
      <c r="G67" s="174">
        <v>2022</v>
      </c>
      <c r="H67" s="174">
        <v>2022</v>
      </c>
      <c r="I67" s="189" t="s">
        <v>354</v>
      </c>
      <c r="J67" s="188" t="s">
        <v>350</v>
      </c>
      <c r="K67" s="185"/>
      <c r="L67" s="186"/>
      <c r="M67" s="186"/>
      <c r="N67" s="210"/>
    </row>
    <row r="68" spans="1:14" ht="78.75">
      <c r="A68" s="173" t="s">
        <v>16</v>
      </c>
      <c r="B68" s="173">
        <v>5</v>
      </c>
      <c r="C68" s="173" t="s">
        <v>249</v>
      </c>
      <c r="D68" s="173"/>
      <c r="E68" s="183" t="s">
        <v>355</v>
      </c>
      <c r="F68" s="174" t="s">
        <v>78</v>
      </c>
      <c r="G68" s="174">
        <v>2022</v>
      </c>
      <c r="H68" s="174">
        <v>2022</v>
      </c>
      <c r="I68" s="189" t="s">
        <v>356</v>
      </c>
      <c r="J68" s="198"/>
      <c r="K68" s="185"/>
      <c r="L68" s="186"/>
      <c r="M68" s="186"/>
      <c r="N68" s="210"/>
    </row>
    <row r="69" spans="1:14" ht="94.5">
      <c r="A69" s="173" t="s">
        <v>16</v>
      </c>
      <c r="B69" s="173">
        <v>5</v>
      </c>
      <c r="C69" s="173" t="s">
        <v>249</v>
      </c>
      <c r="D69" s="173">
        <v>1</v>
      </c>
      <c r="E69" s="183" t="s">
        <v>357</v>
      </c>
      <c r="F69" s="174" t="s">
        <v>78</v>
      </c>
      <c r="G69" s="174">
        <v>2022</v>
      </c>
      <c r="H69" s="174">
        <v>2022</v>
      </c>
      <c r="I69" s="189" t="s">
        <v>5</v>
      </c>
      <c r="J69" s="206" t="s">
        <v>358</v>
      </c>
      <c r="K69" s="185"/>
      <c r="L69" s="186"/>
      <c r="M69" s="186"/>
      <c r="N69" s="210"/>
    </row>
    <row r="70" spans="1:14" ht="94.5">
      <c r="A70" s="173" t="s">
        <v>16</v>
      </c>
      <c r="B70" s="173">
        <v>5</v>
      </c>
      <c r="C70" s="173" t="s">
        <v>249</v>
      </c>
      <c r="D70" s="173">
        <v>2</v>
      </c>
      <c r="E70" s="183" t="s">
        <v>168</v>
      </c>
      <c r="F70" s="174" t="s">
        <v>78</v>
      </c>
      <c r="G70" s="174">
        <v>2022</v>
      </c>
      <c r="H70" s="174">
        <v>2022</v>
      </c>
      <c r="I70" s="189" t="s">
        <v>359</v>
      </c>
      <c r="J70" s="206" t="s">
        <v>358</v>
      </c>
      <c r="K70" s="185"/>
      <c r="L70" s="186"/>
      <c r="M70" s="186"/>
      <c r="N70" s="210"/>
    </row>
    <row r="71" spans="1:14" ht="94.5">
      <c r="A71" s="173" t="s">
        <v>16</v>
      </c>
      <c r="B71" s="173">
        <v>5</v>
      </c>
      <c r="C71" s="173" t="s">
        <v>249</v>
      </c>
      <c r="D71" s="173">
        <v>3</v>
      </c>
      <c r="E71" s="183" t="s">
        <v>360</v>
      </c>
      <c r="F71" s="174" t="s">
        <v>78</v>
      </c>
      <c r="G71" s="174">
        <v>2022</v>
      </c>
      <c r="H71" s="174">
        <v>2022</v>
      </c>
      <c r="I71" s="189" t="s">
        <v>176</v>
      </c>
      <c r="J71" s="206" t="s">
        <v>358</v>
      </c>
      <c r="K71" s="185"/>
      <c r="L71" s="186"/>
      <c r="M71" s="186"/>
      <c r="N71" s="210"/>
    </row>
    <row r="72" spans="1:14" ht="165">
      <c r="A72" s="173" t="s">
        <v>16</v>
      </c>
      <c r="B72" s="173" t="s">
        <v>44</v>
      </c>
      <c r="C72" s="173" t="s">
        <v>254</v>
      </c>
      <c r="D72" s="173"/>
      <c r="E72" s="183" t="s">
        <v>4</v>
      </c>
      <c r="F72" s="174" t="s">
        <v>78</v>
      </c>
      <c r="G72" s="174">
        <v>2022</v>
      </c>
      <c r="H72" s="174">
        <v>2022</v>
      </c>
      <c r="I72" s="213" t="s">
        <v>361</v>
      </c>
      <c r="J72" s="206" t="s">
        <v>362</v>
      </c>
      <c r="K72" s="185"/>
      <c r="L72" s="186"/>
      <c r="M72" s="186"/>
      <c r="N72" s="210"/>
    </row>
    <row r="73" spans="1:17" ht="110.25">
      <c r="A73" s="173" t="s">
        <v>16</v>
      </c>
      <c r="B73" s="173">
        <v>5</v>
      </c>
      <c r="C73" s="173" t="s">
        <v>363</v>
      </c>
      <c r="D73" s="173"/>
      <c r="E73" s="183" t="s">
        <v>185</v>
      </c>
      <c r="F73" s="174" t="s">
        <v>78</v>
      </c>
      <c r="G73" s="174">
        <v>2022</v>
      </c>
      <c r="H73" s="174">
        <v>2022</v>
      </c>
      <c r="I73" s="189" t="s">
        <v>364</v>
      </c>
      <c r="J73" s="198" t="s">
        <v>365</v>
      </c>
      <c r="K73" s="185"/>
      <c r="L73" s="186"/>
      <c r="M73" s="186"/>
      <c r="N73" s="210"/>
      <c r="O73" s="214"/>
      <c r="P73" s="214"/>
      <c r="Q73" s="214"/>
    </row>
    <row r="74" spans="1:14" ht="110.25">
      <c r="A74" s="173" t="s">
        <v>16</v>
      </c>
      <c r="B74" s="173">
        <v>5</v>
      </c>
      <c r="C74" s="173" t="s">
        <v>39</v>
      </c>
      <c r="D74" s="173"/>
      <c r="E74" s="183" t="s">
        <v>122</v>
      </c>
      <c r="F74" s="174" t="s">
        <v>366</v>
      </c>
      <c r="G74" s="174">
        <v>2022</v>
      </c>
      <c r="H74" s="174">
        <v>2022</v>
      </c>
      <c r="I74" s="189" t="s">
        <v>367</v>
      </c>
      <c r="J74" s="211" t="s">
        <v>368</v>
      </c>
      <c r="K74" s="185"/>
      <c r="L74" s="186"/>
      <c r="M74" s="186"/>
      <c r="N74" s="210"/>
    </row>
    <row r="75" spans="1:14" ht="78.75">
      <c r="A75" s="173" t="s">
        <v>16</v>
      </c>
      <c r="B75" s="173">
        <v>5</v>
      </c>
      <c r="C75" s="173" t="s">
        <v>369</v>
      </c>
      <c r="D75" s="173"/>
      <c r="E75" s="183" t="s">
        <v>186</v>
      </c>
      <c r="F75" s="174" t="s">
        <v>78</v>
      </c>
      <c r="G75" s="174">
        <v>2022</v>
      </c>
      <c r="H75" s="174">
        <v>2022</v>
      </c>
      <c r="I75" s="189"/>
      <c r="J75" s="198"/>
      <c r="K75" s="185"/>
      <c r="L75" s="186"/>
      <c r="M75" s="186"/>
      <c r="N75" s="210"/>
    </row>
    <row r="76" spans="1:14" ht="236.25">
      <c r="A76" s="173" t="s">
        <v>16</v>
      </c>
      <c r="B76" s="173">
        <v>5</v>
      </c>
      <c r="C76" s="173" t="s">
        <v>369</v>
      </c>
      <c r="D76" s="173">
        <v>1</v>
      </c>
      <c r="E76" s="183" t="s">
        <v>187</v>
      </c>
      <c r="F76" s="174" t="s">
        <v>78</v>
      </c>
      <c r="G76" s="174">
        <v>2022</v>
      </c>
      <c r="H76" s="174">
        <v>2022</v>
      </c>
      <c r="I76" s="215" t="s">
        <v>370</v>
      </c>
      <c r="J76" s="216" t="s">
        <v>371</v>
      </c>
      <c r="K76" s="185"/>
      <c r="L76" s="186"/>
      <c r="M76" s="186"/>
      <c r="N76" s="210"/>
    </row>
    <row r="77" spans="1:14" ht="126">
      <c r="A77" s="173" t="s">
        <v>16</v>
      </c>
      <c r="B77" s="173">
        <v>5</v>
      </c>
      <c r="C77" s="173" t="s">
        <v>369</v>
      </c>
      <c r="D77" s="173">
        <v>2</v>
      </c>
      <c r="E77" s="183" t="s">
        <v>372</v>
      </c>
      <c r="F77" s="174" t="s">
        <v>78</v>
      </c>
      <c r="G77" s="174">
        <v>2022</v>
      </c>
      <c r="H77" s="174">
        <v>2022</v>
      </c>
      <c r="I77" s="189" t="s">
        <v>373</v>
      </c>
      <c r="J77" s="206" t="s">
        <v>374</v>
      </c>
      <c r="K77" s="185"/>
      <c r="L77" s="186"/>
      <c r="M77" s="186"/>
      <c r="N77" s="210"/>
    </row>
    <row r="78" spans="1:14" ht="157.5">
      <c r="A78" s="173" t="s">
        <v>16</v>
      </c>
      <c r="B78" s="173">
        <v>5</v>
      </c>
      <c r="C78" s="173" t="s">
        <v>369</v>
      </c>
      <c r="D78" s="173">
        <v>3</v>
      </c>
      <c r="E78" s="183" t="s">
        <v>375</v>
      </c>
      <c r="F78" s="174" t="s">
        <v>78</v>
      </c>
      <c r="G78" s="174">
        <v>2022</v>
      </c>
      <c r="H78" s="174">
        <v>2022</v>
      </c>
      <c r="I78" s="217" t="s">
        <v>376</v>
      </c>
      <c r="J78" s="206" t="s">
        <v>377</v>
      </c>
      <c r="K78" s="339"/>
      <c r="L78" s="340"/>
      <c r="M78" s="340"/>
      <c r="N78" s="341"/>
    </row>
    <row r="79" spans="1:14" ht="126">
      <c r="A79" s="173" t="s">
        <v>16</v>
      </c>
      <c r="B79" s="173">
        <v>5</v>
      </c>
      <c r="C79" s="173" t="s">
        <v>378</v>
      </c>
      <c r="D79" s="173"/>
      <c r="E79" s="183" t="s">
        <v>188</v>
      </c>
      <c r="F79" s="174" t="s">
        <v>78</v>
      </c>
      <c r="G79" s="174">
        <v>2022</v>
      </c>
      <c r="H79" s="174">
        <v>2022</v>
      </c>
      <c r="I79" s="189" t="s">
        <v>379</v>
      </c>
      <c r="J79" s="13" t="s">
        <v>380</v>
      </c>
      <c r="K79" s="185"/>
      <c r="L79" s="186"/>
      <c r="M79" s="186"/>
      <c r="N79" s="210"/>
    </row>
    <row r="80" spans="1:14" ht="94.5">
      <c r="A80" s="173" t="s">
        <v>16</v>
      </c>
      <c r="B80" s="173">
        <v>5</v>
      </c>
      <c r="C80" s="173" t="s">
        <v>381</v>
      </c>
      <c r="D80" s="173"/>
      <c r="E80" s="183" t="s">
        <v>382</v>
      </c>
      <c r="F80" s="174" t="s">
        <v>78</v>
      </c>
      <c r="G80" s="174">
        <v>2022</v>
      </c>
      <c r="H80" s="174">
        <v>2022</v>
      </c>
      <c r="I80" s="189" t="s">
        <v>383</v>
      </c>
      <c r="J80" s="218" t="s">
        <v>384</v>
      </c>
      <c r="K80" s="185"/>
      <c r="L80" s="186"/>
      <c r="M80" s="186"/>
      <c r="N80" s="210"/>
    </row>
    <row r="81" spans="1:14" ht="63">
      <c r="A81" s="173" t="s">
        <v>16</v>
      </c>
      <c r="B81" s="173" t="s">
        <v>44</v>
      </c>
      <c r="C81" s="173" t="s">
        <v>385</v>
      </c>
      <c r="D81" s="173"/>
      <c r="E81" s="183" t="s">
        <v>255</v>
      </c>
      <c r="F81" s="174" t="s">
        <v>78</v>
      </c>
      <c r="G81" s="174">
        <v>2022</v>
      </c>
      <c r="H81" s="174">
        <v>2022</v>
      </c>
      <c r="I81" s="189" t="s">
        <v>386</v>
      </c>
      <c r="J81" s="206" t="s">
        <v>387</v>
      </c>
      <c r="K81" s="185"/>
      <c r="L81" s="186"/>
      <c r="M81" s="186"/>
      <c r="N81" s="210"/>
    </row>
    <row r="82" spans="1:14" ht="110.25">
      <c r="A82" s="173" t="s">
        <v>16</v>
      </c>
      <c r="B82" s="173" t="s">
        <v>44</v>
      </c>
      <c r="C82" s="173" t="s">
        <v>388</v>
      </c>
      <c r="D82" s="173"/>
      <c r="E82" s="183" t="s">
        <v>389</v>
      </c>
      <c r="F82" s="174" t="s">
        <v>78</v>
      </c>
      <c r="G82" s="174">
        <v>2022</v>
      </c>
      <c r="H82" s="174">
        <v>2022</v>
      </c>
      <c r="I82" s="189" t="s">
        <v>390</v>
      </c>
      <c r="J82" s="206" t="s">
        <v>391</v>
      </c>
      <c r="K82" s="185"/>
      <c r="L82" s="186"/>
      <c r="M82" s="186"/>
      <c r="N82" s="210"/>
    </row>
    <row r="83" spans="1:14" ht="15">
      <c r="A83" s="219"/>
      <c r="B83" s="219"/>
      <c r="C83" s="219"/>
      <c r="D83" s="219"/>
      <c r="E83" s="219"/>
      <c r="F83" s="219"/>
      <c r="G83" s="219"/>
      <c r="H83" s="219"/>
      <c r="I83" s="219"/>
      <c r="J83" s="219"/>
      <c r="K83" s="219"/>
      <c r="L83" s="219"/>
      <c r="M83" s="219"/>
      <c r="N83" s="219"/>
    </row>
    <row r="84" spans="1:14" ht="17.25">
      <c r="A84" s="220"/>
      <c r="B84" s="220"/>
      <c r="C84" s="220"/>
      <c r="D84" s="220"/>
      <c r="E84" s="220"/>
      <c r="F84" s="220"/>
      <c r="G84" s="220"/>
      <c r="H84" s="220"/>
      <c r="I84" s="220"/>
      <c r="J84" s="220"/>
      <c r="K84" s="220"/>
      <c r="L84" s="220"/>
      <c r="M84" s="220"/>
      <c r="N84" s="220"/>
    </row>
    <row r="85" spans="1:14" ht="17.25">
      <c r="A85" s="220"/>
      <c r="B85" s="220"/>
      <c r="C85" s="220"/>
      <c r="D85" s="220"/>
      <c r="E85" s="220"/>
      <c r="F85" s="220"/>
      <c r="G85" s="220"/>
      <c r="H85" s="220"/>
      <c r="I85" s="220"/>
      <c r="J85" s="220"/>
      <c r="K85" s="220"/>
      <c r="L85" s="220"/>
      <c r="M85" s="220"/>
      <c r="N85" s="220"/>
    </row>
    <row r="86" spans="1:14" ht="17.25">
      <c r="A86" s="220"/>
      <c r="B86" s="220"/>
      <c r="C86" s="220"/>
      <c r="D86" s="220"/>
      <c r="E86" s="220"/>
      <c r="F86" s="220"/>
      <c r="G86" s="220"/>
      <c r="H86" s="220"/>
      <c r="I86" s="220"/>
      <c r="J86" s="220"/>
      <c r="K86" s="220"/>
      <c r="L86" s="220"/>
      <c r="M86" s="220"/>
      <c r="N86" s="220"/>
    </row>
    <row r="87" spans="1:14" ht="17.25">
      <c r="A87" s="220"/>
      <c r="B87" s="220"/>
      <c r="C87" s="220"/>
      <c r="D87" s="220"/>
      <c r="E87" s="220"/>
      <c r="F87" s="220"/>
      <c r="G87" s="220"/>
      <c r="H87" s="220"/>
      <c r="I87" s="220"/>
      <c r="J87" s="220"/>
      <c r="K87" s="220"/>
      <c r="L87" s="220"/>
      <c r="M87" s="220"/>
      <c r="N87" s="220"/>
    </row>
    <row r="88" spans="1:14" ht="17.25">
      <c r="A88" s="220"/>
      <c r="B88" s="220"/>
      <c r="C88" s="220"/>
      <c r="D88" s="220"/>
      <c r="E88" s="220"/>
      <c r="F88" s="220"/>
      <c r="G88" s="220"/>
      <c r="H88" s="220"/>
      <c r="I88" s="220"/>
      <c r="J88" s="220"/>
      <c r="K88" s="220"/>
      <c r="L88" s="220"/>
      <c r="M88" s="220"/>
      <c r="N88" s="220"/>
    </row>
    <row r="89" spans="1:14" ht="17.25">
      <c r="A89" s="220"/>
      <c r="B89" s="220"/>
      <c r="C89" s="220"/>
      <c r="D89" s="220"/>
      <c r="E89" s="220"/>
      <c r="F89" s="220"/>
      <c r="G89" s="220"/>
      <c r="H89" s="220"/>
      <c r="I89" s="220"/>
      <c r="J89" s="220"/>
      <c r="K89" s="220"/>
      <c r="L89" s="220"/>
      <c r="M89" s="220"/>
      <c r="N89" s="220"/>
    </row>
    <row r="90" spans="1:14" ht="17.25">
      <c r="A90" s="220"/>
      <c r="B90" s="220"/>
      <c r="C90" s="220"/>
      <c r="D90" s="220"/>
      <c r="E90" s="220"/>
      <c r="F90" s="220"/>
      <c r="G90" s="220"/>
      <c r="H90" s="220"/>
      <c r="I90" s="220"/>
      <c r="J90" s="220"/>
      <c r="K90" s="220"/>
      <c r="L90" s="220"/>
      <c r="M90" s="220"/>
      <c r="N90" s="220"/>
    </row>
    <row r="91" spans="1:14" ht="17.25">
      <c r="A91" s="220"/>
      <c r="B91" s="220"/>
      <c r="C91" s="220"/>
      <c r="D91" s="220"/>
      <c r="E91" s="220"/>
      <c r="F91" s="220"/>
      <c r="G91" s="220"/>
      <c r="H91" s="220"/>
      <c r="I91" s="220"/>
      <c r="J91" s="220"/>
      <c r="K91" s="220"/>
      <c r="L91" s="220"/>
      <c r="M91" s="220"/>
      <c r="N91" s="220"/>
    </row>
    <row r="92" spans="1:14" ht="17.25">
      <c r="A92" s="220"/>
      <c r="B92" s="220"/>
      <c r="C92" s="220"/>
      <c r="D92" s="220"/>
      <c r="E92" s="220"/>
      <c r="F92" s="220"/>
      <c r="G92" s="220"/>
      <c r="H92" s="220"/>
      <c r="I92" s="220"/>
      <c r="J92" s="220"/>
      <c r="K92" s="220"/>
      <c r="L92" s="220"/>
      <c r="M92" s="220"/>
      <c r="N92" s="220"/>
    </row>
    <row r="93" spans="1:14" ht="17.25">
      <c r="A93" s="220"/>
      <c r="B93" s="220"/>
      <c r="C93" s="220"/>
      <c r="D93" s="220"/>
      <c r="E93" s="220"/>
      <c r="F93" s="220"/>
      <c r="G93" s="220"/>
      <c r="H93" s="220"/>
      <c r="I93" s="220"/>
      <c r="J93" s="220"/>
      <c r="K93" s="220"/>
      <c r="L93" s="220"/>
      <c r="M93" s="220"/>
      <c r="N93" s="220"/>
    </row>
    <row r="94" spans="1:14" ht="17.25">
      <c r="A94" s="220"/>
      <c r="B94" s="220"/>
      <c r="C94" s="220"/>
      <c r="D94" s="220"/>
      <c r="E94" s="220"/>
      <c r="F94" s="220"/>
      <c r="G94" s="220"/>
      <c r="H94" s="220"/>
      <c r="I94" s="220"/>
      <c r="J94" s="220"/>
      <c r="K94" s="220"/>
      <c r="L94" s="220"/>
      <c r="M94" s="220"/>
      <c r="N94" s="220"/>
    </row>
    <row r="95" spans="1:14" ht="17.25">
      <c r="A95" s="220"/>
      <c r="B95" s="220"/>
      <c r="C95" s="220"/>
      <c r="D95" s="220"/>
      <c r="E95" s="220"/>
      <c r="F95" s="220"/>
      <c r="G95" s="220"/>
      <c r="H95" s="220"/>
      <c r="I95" s="220"/>
      <c r="J95" s="220"/>
      <c r="K95" s="220"/>
      <c r="L95" s="220"/>
      <c r="M95" s="220"/>
      <c r="N95" s="220"/>
    </row>
    <row r="96" spans="1:14" ht="17.25">
      <c r="A96" s="220"/>
      <c r="B96" s="220"/>
      <c r="C96" s="220"/>
      <c r="D96" s="220"/>
      <c r="E96" s="220"/>
      <c r="F96" s="220"/>
      <c r="G96" s="220"/>
      <c r="H96" s="220"/>
      <c r="I96" s="220"/>
      <c r="J96" s="220"/>
      <c r="K96" s="220"/>
      <c r="L96" s="220"/>
      <c r="M96" s="220"/>
      <c r="N96" s="220"/>
    </row>
    <row r="97" spans="1:14" ht="17.25">
      <c r="A97" s="220"/>
      <c r="B97" s="220"/>
      <c r="C97" s="220"/>
      <c r="D97" s="220"/>
      <c r="E97" s="220"/>
      <c r="F97" s="220"/>
      <c r="G97" s="220"/>
      <c r="H97" s="220"/>
      <c r="I97" s="220"/>
      <c r="J97" s="220"/>
      <c r="K97" s="220"/>
      <c r="L97" s="220"/>
      <c r="M97" s="220"/>
      <c r="N97" s="220"/>
    </row>
  </sheetData>
  <sheetProtection/>
  <mergeCells count="113">
    <mergeCell ref="K24:N26"/>
    <mergeCell ref="J40:J43"/>
    <mergeCell ref="A40:A43"/>
    <mergeCell ref="B40:B43"/>
    <mergeCell ref="C40:C43"/>
    <mergeCell ref="D40:D43"/>
    <mergeCell ref="G40:G43"/>
    <mergeCell ref="H40:H43"/>
    <mergeCell ref="I40:I43"/>
    <mergeCell ref="F40:F43"/>
    <mergeCell ref="I4:I5"/>
    <mergeCell ref="K20:N20"/>
    <mergeCell ref="J8:J15"/>
    <mergeCell ref="K8:M15"/>
    <mergeCell ref="A27:A28"/>
    <mergeCell ref="B27:B28"/>
    <mergeCell ref="C27:C28"/>
    <mergeCell ref="D27:D28"/>
    <mergeCell ref="H24:H26"/>
    <mergeCell ref="I24:I26"/>
    <mergeCell ref="J4:J5"/>
    <mergeCell ref="K4:N5"/>
    <mergeCell ref="A1:N1"/>
    <mergeCell ref="A2:N2"/>
    <mergeCell ref="A3:N3"/>
    <mergeCell ref="A4:D4"/>
    <mergeCell ref="E4:E5"/>
    <mergeCell ref="F4:F5"/>
    <mergeCell ref="G4:G5"/>
    <mergeCell ref="H4:H5"/>
    <mergeCell ref="E6:N6"/>
    <mergeCell ref="A8:A15"/>
    <mergeCell ref="B8:B15"/>
    <mergeCell ref="C8:C15"/>
    <mergeCell ref="D8:D15"/>
    <mergeCell ref="E8:E15"/>
    <mergeCell ref="F8:F15"/>
    <mergeCell ref="G8:G15"/>
    <mergeCell ref="H8:H15"/>
    <mergeCell ref="I8:I15"/>
    <mergeCell ref="A16:A17"/>
    <mergeCell ref="B16:B17"/>
    <mergeCell ref="C16:C17"/>
    <mergeCell ref="D16:D17"/>
    <mergeCell ref="E16:E17"/>
    <mergeCell ref="F16:F17"/>
    <mergeCell ref="G16:G17"/>
    <mergeCell ref="H16:H17"/>
    <mergeCell ref="I16:I17"/>
    <mergeCell ref="J16:J17"/>
    <mergeCell ref="K16:N17"/>
    <mergeCell ref="K18:M18"/>
    <mergeCell ref="K19:N19"/>
    <mergeCell ref="K21:N21"/>
    <mergeCell ref="A22:K22"/>
    <mergeCell ref="I23:N23"/>
    <mergeCell ref="A24:A26"/>
    <mergeCell ref="B24:B26"/>
    <mergeCell ref="C24:C26"/>
    <mergeCell ref="D24:D26"/>
    <mergeCell ref="F24:F26"/>
    <mergeCell ref="G24:G26"/>
    <mergeCell ref="E27:E28"/>
    <mergeCell ref="F27:F28"/>
    <mergeCell ref="G27:G28"/>
    <mergeCell ref="H27:H28"/>
    <mergeCell ref="I27:I28"/>
    <mergeCell ref="J27:J28"/>
    <mergeCell ref="K27:N28"/>
    <mergeCell ref="A29:A31"/>
    <mergeCell ref="B29:B31"/>
    <mergeCell ref="C29:C31"/>
    <mergeCell ref="D29:D31"/>
    <mergeCell ref="E29:E31"/>
    <mergeCell ref="F29:F31"/>
    <mergeCell ref="G29:G31"/>
    <mergeCell ref="H29:H31"/>
    <mergeCell ref="I29:I31"/>
    <mergeCell ref="J29:J31"/>
    <mergeCell ref="K29:N31"/>
    <mergeCell ref="K32:N32"/>
    <mergeCell ref="K33:N33"/>
    <mergeCell ref="E34:N34"/>
    <mergeCell ref="A36:A39"/>
    <mergeCell ref="B36:B39"/>
    <mergeCell ref="C36:C39"/>
    <mergeCell ref="D36:D39"/>
    <mergeCell ref="F36:F39"/>
    <mergeCell ref="G36:G39"/>
    <mergeCell ref="H36:H39"/>
    <mergeCell ref="I36:I39"/>
    <mergeCell ref="J36:J39"/>
    <mergeCell ref="K36:N39"/>
    <mergeCell ref="K40:N43"/>
    <mergeCell ref="K45:N45"/>
    <mergeCell ref="E46:N46"/>
    <mergeCell ref="K47:M47"/>
    <mergeCell ref="K48:N48"/>
    <mergeCell ref="A49:A52"/>
    <mergeCell ref="B49:B52"/>
    <mergeCell ref="C49:C52"/>
    <mergeCell ref="D49:D52"/>
    <mergeCell ref="E49:E52"/>
    <mergeCell ref="F49:F52"/>
    <mergeCell ref="K54:M54"/>
    <mergeCell ref="E56:K56"/>
    <mergeCell ref="K78:N78"/>
    <mergeCell ref="G49:G52"/>
    <mergeCell ref="H49:H52"/>
    <mergeCell ref="I49:I52"/>
    <mergeCell ref="J49:J52"/>
    <mergeCell ref="K49:N52"/>
    <mergeCell ref="K53:M53"/>
  </mergeCells>
  <printOptions/>
  <pageMargins left="0.7" right="0.7" top="0.75" bottom="0.75" header="0.3" footer="0.3"/>
  <pageSetup horizontalDpi="600" verticalDpi="600" orientation="landscape" paperSize="9" scale="60"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O28"/>
  <sheetViews>
    <sheetView zoomScale="98" zoomScaleNormal="98" zoomScalePageLayoutView="0" workbookViewId="0" topLeftCell="A1">
      <selection activeCell="N12" sqref="N12"/>
    </sheetView>
  </sheetViews>
  <sheetFormatPr defaultColWidth="11.28125" defaultRowHeight="15"/>
  <cols>
    <col min="1" max="1" width="5.421875" style="66" customWidth="1"/>
    <col min="2" max="2" width="5.7109375" style="66" customWidth="1"/>
    <col min="3" max="3" width="6.8515625" style="66" customWidth="1"/>
    <col min="4" max="4" width="18.8515625" style="66" customWidth="1"/>
    <col min="5" max="5" width="24.28125" style="66" customWidth="1"/>
    <col min="6" max="6" width="9.7109375" style="66" customWidth="1"/>
    <col min="7" max="7" width="13.00390625" style="66" customWidth="1"/>
    <col min="8" max="8" width="13.28125" style="66" customWidth="1"/>
    <col min="9" max="9" width="14.00390625" style="66" customWidth="1"/>
    <col min="10" max="10" width="13.28125" style="66" customWidth="1"/>
    <col min="11" max="11" width="14.28125" style="66" customWidth="1"/>
    <col min="12" max="16384" width="11.28125" style="66" customWidth="1"/>
  </cols>
  <sheetData>
    <row r="1" spans="1:11" ht="12">
      <c r="A1" s="421" t="s">
        <v>21</v>
      </c>
      <c r="B1" s="421"/>
      <c r="C1" s="421"/>
      <c r="D1" s="421"/>
      <c r="E1" s="421"/>
      <c r="F1" s="62"/>
      <c r="G1" s="62"/>
      <c r="H1" s="62"/>
      <c r="I1" s="62"/>
      <c r="J1" s="62"/>
      <c r="K1" s="61"/>
    </row>
    <row r="2" spans="1:11" ht="12">
      <c r="A2" s="422" t="s">
        <v>22</v>
      </c>
      <c r="B2" s="423"/>
      <c r="C2" s="423"/>
      <c r="D2" s="423"/>
      <c r="E2" s="423"/>
      <c r="F2" s="423"/>
      <c r="G2" s="423"/>
      <c r="H2" s="423"/>
      <c r="I2" s="423"/>
      <c r="J2" s="423"/>
      <c r="K2" s="423"/>
    </row>
    <row r="3" spans="1:11" ht="12">
      <c r="A3" s="60"/>
      <c r="B3" s="61"/>
      <c r="C3" s="424" t="s">
        <v>207</v>
      </c>
      <c r="D3" s="424"/>
      <c r="E3" s="424"/>
      <c r="F3" s="424"/>
      <c r="G3" s="424"/>
      <c r="H3" s="424"/>
      <c r="I3" s="424"/>
      <c r="J3" s="424"/>
      <c r="K3" s="61"/>
    </row>
    <row r="4" spans="1:11" ht="12">
      <c r="A4" s="60"/>
      <c r="B4" s="61"/>
      <c r="C4" s="424" t="s">
        <v>288</v>
      </c>
      <c r="D4" s="425"/>
      <c r="E4" s="425"/>
      <c r="F4" s="425"/>
      <c r="G4" s="425"/>
      <c r="H4" s="425"/>
      <c r="I4" s="425"/>
      <c r="J4" s="425"/>
      <c r="K4" s="61"/>
    </row>
    <row r="5" spans="1:11" ht="12">
      <c r="A5" s="3"/>
      <c r="B5" s="3"/>
      <c r="C5" s="3"/>
      <c r="D5" s="62"/>
      <c r="E5" s="62"/>
      <c r="F5" s="62"/>
      <c r="G5" s="62"/>
      <c r="H5" s="62"/>
      <c r="I5" s="62"/>
      <c r="J5" s="62"/>
      <c r="K5" s="62"/>
    </row>
    <row r="6" spans="1:11" ht="82.5" customHeight="1">
      <c r="A6" s="305" t="s">
        <v>7</v>
      </c>
      <c r="B6" s="305"/>
      <c r="C6" s="305" t="s">
        <v>8</v>
      </c>
      <c r="D6" s="305" t="s">
        <v>9</v>
      </c>
      <c r="E6" s="305" t="s">
        <v>10</v>
      </c>
      <c r="F6" s="305" t="s">
        <v>11</v>
      </c>
      <c r="G6" s="305" t="s">
        <v>91</v>
      </c>
      <c r="H6" s="305" t="s">
        <v>92</v>
      </c>
      <c r="I6" s="305" t="s">
        <v>23</v>
      </c>
      <c r="J6" s="305" t="s">
        <v>24</v>
      </c>
      <c r="K6" s="305" t="s">
        <v>25</v>
      </c>
    </row>
    <row r="7" spans="1:11" ht="40.5" customHeight="1">
      <c r="A7" s="63" t="s">
        <v>12</v>
      </c>
      <c r="B7" s="63" t="s">
        <v>13</v>
      </c>
      <c r="C7" s="426"/>
      <c r="D7" s="306" t="s">
        <v>14</v>
      </c>
      <c r="E7" s="306" t="s">
        <v>15</v>
      </c>
      <c r="F7" s="306"/>
      <c r="G7" s="306"/>
      <c r="H7" s="306"/>
      <c r="I7" s="306"/>
      <c r="J7" s="306"/>
      <c r="K7" s="306"/>
    </row>
    <row r="8" spans="1:11" ht="20.25" customHeight="1">
      <c r="A8" s="20" t="s">
        <v>16</v>
      </c>
      <c r="B8" s="55">
        <v>1</v>
      </c>
      <c r="C8" s="55"/>
      <c r="D8" s="427" t="s">
        <v>214</v>
      </c>
      <c r="E8" s="427"/>
      <c r="F8" s="427"/>
      <c r="G8" s="427"/>
      <c r="H8" s="427"/>
      <c r="I8" s="427"/>
      <c r="J8" s="427"/>
      <c r="K8" s="427"/>
    </row>
    <row r="9" spans="1:11" ht="22.5" customHeight="1">
      <c r="A9" s="417" t="s">
        <v>16</v>
      </c>
      <c r="B9" s="417" t="s">
        <v>17</v>
      </c>
      <c r="C9" s="417" t="s">
        <v>18</v>
      </c>
      <c r="D9" s="419" t="s">
        <v>147</v>
      </c>
      <c r="E9" s="56" t="s">
        <v>261</v>
      </c>
      <c r="F9" s="64" t="s">
        <v>68</v>
      </c>
      <c r="G9" s="64">
        <f>200+80+140+42+22+8+89</f>
        <v>581</v>
      </c>
      <c r="H9" s="64">
        <f>101+57+55+20+12+4+46</f>
        <v>295</v>
      </c>
      <c r="I9" s="64">
        <f>101+57+55+20+12+4+46</f>
        <v>295</v>
      </c>
      <c r="J9" s="101">
        <f aca="true" t="shared" si="0" ref="J9:J14">I9/G9*100</f>
        <v>50.77452667814114</v>
      </c>
      <c r="K9" s="101">
        <f aca="true" t="shared" si="1" ref="K9:K14">I9/H9*100</f>
        <v>100</v>
      </c>
    </row>
    <row r="10" spans="1:15" ht="53.25" customHeight="1">
      <c r="A10" s="418"/>
      <c r="B10" s="418"/>
      <c r="C10" s="418"/>
      <c r="D10" s="420"/>
      <c r="E10" s="56" t="s">
        <v>262</v>
      </c>
      <c r="F10" s="64" t="s">
        <v>19</v>
      </c>
      <c r="G10" s="101">
        <f>1382.445+3349.97+14943.24</f>
        <v>19675.655</v>
      </c>
      <c r="H10" s="101">
        <f>1047.5+3881.86+15057.35+287.46</f>
        <v>20274.17</v>
      </c>
      <c r="I10" s="101">
        <f>L10*N14</f>
        <v>11863.70490020354</v>
      </c>
      <c r="J10" s="101">
        <f t="shared" si="0"/>
        <v>60.29636573828694</v>
      </c>
      <c r="K10" s="101">
        <f t="shared" si="1"/>
        <v>58.51635307489057</v>
      </c>
      <c r="L10" s="163">
        <f>H10/M14</f>
        <v>0.2961217519043416</v>
      </c>
      <c r="M10" s="163"/>
      <c r="N10" s="163"/>
      <c r="O10" s="163"/>
    </row>
    <row r="11" spans="1:15" ht="27" customHeight="1">
      <c r="A11" s="417" t="s">
        <v>16</v>
      </c>
      <c r="B11" s="417" t="s">
        <v>17</v>
      </c>
      <c r="C11" s="417" t="s">
        <v>18</v>
      </c>
      <c r="D11" s="419" t="s">
        <v>83</v>
      </c>
      <c r="E11" s="56" t="s">
        <v>69</v>
      </c>
      <c r="F11" s="64" t="s">
        <v>66</v>
      </c>
      <c r="G11" s="21">
        <f>43+13</f>
        <v>56</v>
      </c>
      <c r="H11" s="21">
        <f>43+13</f>
        <v>56</v>
      </c>
      <c r="I11" s="21">
        <f>43+13</f>
        <v>56</v>
      </c>
      <c r="J11" s="101">
        <f t="shared" si="0"/>
        <v>100</v>
      </c>
      <c r="K11" s="101">
        <f t="shared" si="1"/>
        <v>100</v>
      </c>
      <c r="L11" s="163"/>
      <c r="M11" s="163"/>
      <c r="N11" s="163"/>
      <c r="O11" s="163"/>
    </row>
    <row r="12" spans="1:15" ht="51" customHeight="1">
      <c r="A12" s="418"/>
      <c r="B12" s="418"/>
      <c r="C12" s="418"/>
      <c r="D12" s="420"/>
      <c r="E12" s="56" t="s">
        <v>263</v>
      </c>
      <c r="F12" s="64" t="s">
        <v>19</v>
      </c>
      <c r="G12" s="101">
        <f>5793.98+5506.9+34867.56</f>
        <v>46168.439999999995</v>
      </c>
      <c r="H12" s="101">
        <f>6055.6+5506.9+35135.15+671.63</f>
        <v>47369.28</v>
      </c>
      <c r="I12" s="101">
        <f>L12*N14</f>
        <v>27718.775133833526</v>
      </c>
      <c r="J12" s="101">
        <f t="shared" si="0"/>
        <v>60.03836199324372</v>
      </c>
      <c r="K12" s="101">
        <f t="shared" si="1"/>
        <v>58.51635307489057</v>
      </c>
      <c r="L12" s="163">
        <f>H12/M14</f>
        <v>0.6918692198026993</v>
      </c>
      <c r="M12" s="163"/>
      <c r="N12" s="163"/>
      <c r="O12" s="163"/>
    </row>
    <row r="13" spans="1:15" ht="24" customHeight="1">
      <c r="A13" s="405" t="s">
        <v>16</v>
      </c>
      <c r="B13" s="407">
        <v>1</v>
      </c>
      <c r="C13" s="407">
        <v>938</v>
      </c>
      <c r="D13" s="401" t="s">
        <v>146</v>
      </c>
      <c r="E13" s="102" t="s">
        <v>264</v>
      </c>
      <c r="F13" s="64" t="s">
        <v>95</v>
      </c>
      <c r="G13" s="103">
        <v>4350</v>
      </c>
      <c r="H13" s="103">
        <v>2300</v>
      </c>
      <c r="I13" s="103">
        <v>2196</v>
      </c>
      <c r="J13" s="101">
        <f t="shared" si="0"/>
        <v>50.48275862068966</v>
      </c>
      <c r="K13" s="101">
        <f t="shared" si="1"/>
        <v>95.47826086956522</v>
      </c>
      <c r="L13" s="163"/>
      <c r="M13" s="163" t="s">
        <v>289</v>
      </c>
      <c r="N13" s="163" t="s">
        <v>290</v>
      </c>
      <c r="O13" s="163"/>
    </row>
    <row r="14" spans="1:15" ht="54" customHeight="1">
      <c r="A14" s="406"/>
      <c r="B14" s="408"/>
      <c r="C14" s="408"/>
      <c r="D14" s="402"/>
      <c r="E14" s="56" t="s">
        <v>263</v>
      </c>
      <c r="F14" s="64" t="s">
        <v>19</v>
      </c>
      <c r="G14" s="101">
        <v>743.067</v>
      </c>
      <c r="H14" s="101">
        <f>810.5+11.657</f>
        <v>822.157</v>
      </c>
      <c r="I14" s="101">
        <f>L14*N14</f>
        <v>481.0962929499281</v>
      </c>
      <c r="J14" s="101">
        <f t="shared" si="0"/>
        <v>64.74467214261004</v>
      </c>
      <c r="K14" s="101">
        <f t="shared" si="1"/>
        <v>58.51635307489057</v>
      </c>
      <c r="L14" s="165">
        <f>H14/M14</f>
        <v>0.012008312605666116</v>
      </c>
      <c r="M14" s="163">
        <v>68465.656</v>
      </c>
      <c r="N14" s="163">
        <v>40063.605</v>
      </c>
      <c r="O14" s="163"/>
    </row>
    <row r="15" spans="1:15" ht="18.75" customHeight="1">
      <c r="A15" s="20" t="s">
        <v>16</v>
      </c>
      <c r="B15" s="55">
        <v>2</v>
      </c>
      <c r="C15" s="55"/>
      <c r="D15" s="409" t="s">
        <v>219</v>
      </c>
      <c r="E15" s="410"/>
      <c r="F15" s="410"/>
      <c r="G15" s="410"/>
      <c r="H15" s="410"/>
      <c r="I15" s="410"/>
      <c r="J15" s="410"/>
      <c r="K15" s="411"/>
      <c r="L15" s="163"/>
      <c r="M15" s="163"/>
      <c r="N15" s="163"/>
      <c r="O15" s="163"/>
    </row>
    <row r="16" spans="1:11" ht="27.75" customHeight="1">
      <c r="A16" s="403" t="s">
        <v>16</v>
      </c>
      <c r="B16" s="412">
        <v>2</v>
      </c>
      <c r="C16" s="412">
        <v>938</v>
      </c>
      <c r="D16" s="401" t="s">
        <v>93</v>
      </c>
      <c r="E16" s="56" t="s">
        <v>265</v>
      </c>
      <c r="F16" s="64" t="s">
        <v>66</v>
      </c>
      <c r="G16" s="101">
        <v>4900</v>
      </c>
      <c r="H16" s="103">
        <v>2500</v>
      </c>
      <c r="I16" s="103">
        <v>2623</v>
      </c>
      <c r="J16" s="103">
        <f>I16/G16*100</f>
        <v>53.53061224489796</v>
      </c>
      <c r="K16" s="103">
        <f>I16/H16*100</f>
        <v>104.91999999999999</v>
      </c>
    </row>
    <row r="17" spans="1:15" ht="51" customHeight="1">
      <c r="A17" s="404"/>
      <c r="B17" s="413"/>
      <c r="C17" s="413"/>
      <c r="D17" s="402"/>
      <c r="E17" s="56" t="s">
        <v>263</v>
      </c>
      <c r="F17" s="64" t="s">
        <v>19</v>
      </c>
      <c r="G17" s="101">
        <v>1274.2</v>
      </c>
      <c r="H17" s="101">
        <v>1274.2</v>
      </c>
      <c r="I17" s="101">
        <f>L17*N23</f>
        <v>612.5886746899419</v>
      </c>
      <c r="J17" s="103">
        <f aca="true" t="shared" si="2" ref="J17:J23">I17/G17*100</f>
        <v>48.07633610814172</v>
      </c>
      <c r="K17" s="103">
        <f aca="true" t="shared" si="3" ref="K17:K23">I17/H17*100</f>
        <v>48.07633610814172</v>
      </c>
      <c r="L17" s="163">
        <f>H17/M23</f>
        <v>0.0492797925777872</v>
      </c>
      <c r="M17" s="163"/>
      <c r="N17" s="163"/>
      <c r="O17" s="163"/>
    </row>
    <row r="18" spans="1:15" ht="30.75" customHeight="1">
      <c r="A18" s="403" t="s">
        <v>16</v>
      </c>
      <c r="B18" s="412">
        <v>2</v>
      </c>
      <c r="C18" s="412">
        <v>938</v>
      </c>
      <c r="D18" s="401" t="s">
        <v>266</v>
      </c>
      <c r="E18" s="56" t="s">
        <v>67</v>
      </c>
      <c r="F18" s="64" t="s">
        <v>66</v>
      </c>
      <c r="G18" s="101">
        <v>3800</v>
      </c>
      <c r="H18" s="101">
        <v>1900</v>
      </c>
      <c r="I18" s="101">
        <v>1806</v>
      </c>
      <c r="J18" s="103">
        <f t="shared" si="2"/>
        <v>47.526315789473685</v>
      </c>
      <c r="K18" s="103">
        <f t="shared" si="3"/>
        <v>95.05263157894737</v>
      </c>
      <c r="L18" s="163"/>
      <c r="M18" s="163"/>
      <c r="N18" s="163"/>
      <c r="O18" s="163"/>
    </row>
    <row r="19" spans="1:15" ht="57" customHeight="1">
      <c r="A19" s="404"/>
      <c r="B19" s="413"/>
      <c r="C19" s="413"/>
      <c r="D19" s="402"/>
      <c r="E19" s="56" t="s">
        <v>263</v>
      </c>
      <c r="F19" s="64" t="s">
        <v>19</v>
      </c>
      <c r="G19" s="101">
        <v>2038.7</v>
      </c>
      <c r="H19" s="101">
        <v>2244.6</v>
      </c>
      <c r="I19" s="101">
        <f>L19*N23</f>
        <v>1079.121440283349</v>
      </c>
      <c r="J19" s="103">
        <f t="shared" si="2"/>
        <v>52.93184089289004</v>
      </c>
      <c r="K19" s="103">
        <f t="shared" si="3"/>
        <v>48.076336108141724</v>
      </c>
      <c r="L19" s="163">
        <f>H19/M23</f>
        <v>0.08681009450643631</v>
      </c>
      <c r="M19" s="163"/>
      <c r="N19" s="163"/>
      <c r="O19" s="163"/>
    </row>
    <row r="20" spans="1:15" ht="43.5" customHeight="1">
      <c r="A20" s="403" t="s">
        <v>16</v>
      </c>
      <c r="B20" s="412">
        <v>2</v>
      </c>
      <c r="C20" s="412">
        <v>938</v>
      </c>
      <c r="D20" s="401" t="s">
        <v>267</v>
      </c>
      <c r="E20" s="56" t="s">
        <v>65</v>
      </c>
      <c r="F20" s="64" t="s">
        <v>66</v>
      </c>
      <c r="G20" s="101">
        <v>294800</v>
      </c>
      <c r="H20" s="101">
        <v>133100</v>
      </c>
      <c r="I20" s="101">
        <v>139752</v>
      </c>
      <c r="J20" s="103">
        <f t="shared" si="2"/>
        <v>47.405698778833106</v>
      </c>
      <c r="K20" s="103">
        <f t="shared" si="3"/>
        <v>104.99774605559729</v>
      </c>
      <c r="L20" s="163"/>
      <c r="M20" s="163"/>
      <c r="N20" s="163"/>
      <c r="O20" s="163"/>
    </row>
    <row r="21" spans="1:15" ht="51.75" customHeight="1">
      <c r="A21" s="404"/>
      <c r="B21" s="413"/>
      <c r="C21" s="413"/>
      <c r="D21" s="402"/>
      <c r="E21" s="56" t="s">
        <v>263</v>
      </c>
      <c r="F21" s="64" t="s">
        <v>19</v>
      </c>
      <c r="G21" s="101">
        <v>21152.05</v>
      </c>
      <c r="H21" s="101">
        <v>21183.8</v>
      </c>
      <c r="I21" s="101">
        <f>L21*N23</f>
        <v>10184.394888476527</v>
      </c>
      <c r="J21" s="103">
        <f t="shared" si="2"/>
        <v>48.148500445472315</v>
      </c>
      <c r="K21" s="103">
        <f t="shared" si="3"/>
        <v>48.076336108141724</v>
      </c>
      <c r="L21" s="163">
        <f>H21/M23</f>
        <v>0.8192852534997084</v>
      </c>
      <c r="M21" s="163"/>
      <c r="N21" s="163"/>
      <c r="O21" s="163"/>
    </row>
    <row r="22" spans="1:15" ht="42.75" customHeight="1">
      <c r="A22" s="403" t="s">
        <v>16</v>
      </c>
      <c r="B22" s="412">
        <v>2</v>
      </c>
      <c r="C22" s="412">
        <v>938</v>
      </c>
      <c r="D22" s="401" t="s">
        <v>268</v>
      </c>
      <c r="E22" s="56" t="s">
        <v>65</v>
      </c>
      <c r="F22" s="64" t="s">
        <v>66</v>
      </c>
      <c r="G22" s="101">
        <v>52800</v>
      </c>
      <c r="H22" s="101">
        <v>27500</v>
      </c>
      <c r="I22" s="101">
        <v>28873</v>
      </c>
      <c r="J22" s="103">
        <f t="shared" si="2"/>
        <v>54.683712121212125</v>
      </c>
      <c r="K22" s="103">
        <f t="shared" si="3"/>
        <v>104.99272727272728</v>
      </c>
      <c r="L22" s="163"/>
      <c r="M22" s="163" t="s">
        <v>289</v>
      </c>
      <c r="N22" s="163" t="s">
        <v>290</v>
      </c>
      <c r="O22" s="163"/>
    </row>
    <row r="23" spans="1:15" ht="51.75" customHeight="1">
      <c r="A23" s="404"/>
      <c r="B23" s="413"/>
      <c r="C23" s="413"/>
      <c r="D23" s="402"/>
      <c r="E23" s="56" t="s">
        <v>263</v>
      </c>
      <c r="F23" s="64" t="s">
        <v>19</v>
      </c>
      <c r="G23" s="101">
        <v>1019.37</v>
      </c>
      <c r="H23" s="101">
        <v>1153.84</v>
      </c>
      <c r="I23" s="101">
        <f>L23*N23</f>
        <v>554.7239965501825</v>
      </c>
      <c r="J23" s="103">
        <f t="shared" si="2"/>
        <v>54.41831685748869</v>
      </c>
      <c r="K23" s="103">
        <f t="shared" si="3"/>
        <v>48.07633610814173</v>
      </c>
      <c r="L23" s="163">
        <f>H23/M23</f>
        <v>0.044624859416068106</v>
      </c>
      <c r="M23" s="164">
        <f>H17+H19+H21+H23</f>
        <v>25856.44</v>
      </c>
      <c r="N23" s="163">
        <v>12430.829</v>
      </c>
      <c r="O23" s="163"/>
    </row>
    <row r="24" spans="1:11" ht="20.25" customHeight="1">
      <c r="A24" s="100" t="s">
        <v>16</v>
      </c>
      <c r="B24" s="104">
        <v>3</v>
      </c>
      <c r="C24" s="104"/>
      <c r="D24" s="414" t="s">
        <v>172</v>
      </c>
      <c r="E24" s="415"/>
      <c r="F24" s="415"/>
      <c r="G24" s="415"/>
      <c r="H24" s="415"/>
      <c r="I24" s="415"/>
      <c r="J24" s="415"/>
      <c r="K24" s="416"/>
    </row>
    <row r="25" spans="1:11" ht="32.25" customHeight="1">
      <c r="A25" s="403" t="s">
        <v>16</v>
      </c>
      <c r="B25" s="403" t="s">
        <v>226</v>
      </c>
      <c r="C25" s="403" t="s">
        <v>18</v>
      </c>
      <c r="D25" s="401" t="s">
        <v>269</v>
      </c>
      <c r="E25" s="56" t="s">
        <v>70</v>
      </c>
      <c r="F25" s="64" t="s">
        <v>66</v>
      </c>
      <c r="G25" s="103">
        <v>72</v>
      </c>
      <c r="H25" s="103">
        <v>38</v>
      </c>
      <c r="I25" s="103">
        <v>38</v>
      </c>
      <c r="J25" s="103">
        <f>I25/G25*100</f>
        <v>52.77777777777778</v>
      </c>
      <c r="K25" s="103">
        <f>I25/H25*100</f>
        <v>100</v>
      </c>
    </row>
    <row r="26" spans="1:11" ht="52.5" customHeight="1">
      <c r="A26" s="404"/>
      <c r="B26" s="404"/>
      <c r="C26" s="404"/>
      <c r="D26" s="402"/>
      <c r="E26" s="56" t="s">
        <v>263</v>
      </c>
      <c r="F26" s="64" t="s">
        <v>19</v>
      </c>
      <c r="G26" s="101">
        <v>2230.08</v>
      </c>
      <c r="H26" s="101">
        <v>2228.1</v>
      </c>
      <c r="I26" s="101">
        <f>G26*0.5227</f>
        <v>1165.662816</v>
      </c>
      <c r="J26" s="103">
        <f>I26/G26*100</f>
        <v>52.27</v>
      </c>
      <c r="K26" s="103">
        <f>I26/H26*100</f>
        <v>52.31644971051569</v>
      </c>
    </row>
    <row r="27" spans="1:11" ht="67.5" customHeight="1">
      <c r="A27" s="403" t="s">
        <v>16</v>
      </c>
      <c r="B27" s="403" t="s">
        <v>226</v>
      </c>
      <c r="C27" s="403" t="s">
        <v>18</v>
      </c>
      <c r="D27" s="401" t="s">
        <v>270</v>
      </c>
      <c r="E27" s="102" t="s">
        <v>271</v>
      </c>
      <c r="F27" s="64" t="s">
        <v>66</v>
      </c>
      <c r="G27" s="103">
        <v>15578</v>
      </c>
      <c r="H27" s="103">
        <v>15543</v>
      </c>
      <c r="I27" s="103">
        <v>15543</v>
      </c>
      <c r="J27" s="103">
        <f>I27/G27*100</f>
        <v>99.77532417511877</v>
      </c>
      <c r="K27" s="103">
        <f>I27/H27*100</f>
        <v>100</v>
      </c>
    </row>
    <row r="28" spans="1:11" ht="54" customHeight="1">
      <c r="A28" s="404"/>
      <c r="B28" s="404"/>
      <c r="C28" s="404"/>
      <c r="D28" s="402"/>
      <c r="E28" s="56" t="s">
        <v>263</v>
      </c>
      <c r="F28" s="64" t="s">
        <v>19</v>
      </c>
      <c r="G28" s="101">
        <v>2510.55</v>
      </c>
      <c r="H28" s="101">
        <v>2492.1</v>
      </c>
      <c r="I28" s="101">
        <f>G28*0.9977</f>
        <v>2504.775735</v>
      </c>
      <c r="J28" s="103">
        <f>I28/G28*100</f>
        <v>99.77000000000001</v>
      </c>
      <c r="K28" s="103">
        <f>I28/H28*100</f>
        <v>100.50863669194656</v>
      </c>
    </row>
  </sheetData>
  <sheetProtection/>
  <mergeCells count="53">
    <mergeCell ref="B18:B19"/>
    <mergeCell ref="C18:C19"/>
    <mergeCell ref="D18:D19"/>
    <mergeCell ref="A20:A21"/>
    <mergeCell ref="C3:J3"/>
    <mergeCell ref="D6:D7"/>
    <mergeCell ref="E6:E7"/>
    <mergeCell ref="F6:F7"/>
    <mergeCell ref="G6:G7"/>
    <mergeCell ref="I6:I7"/>
    <mergeCell ref="A22:A23"/>
    <mergeCell ref="B22:B23"/>
    <mergeCell ref="C22:C23"/>
    <mergeCell ref="D22:D23"/>
    <mergeCell ref="A18:A19"/>
    <mergeCell ref="H6:H7"/>
    <mergeCell ref="D8:K8"/>
    <mergeCell ref="A9:A10"/>
    <mergeCell ref="B9:B10"/>
    <mergeCell ref="C9:C10"/>
    <mergeCell ref="D9:D10"/>
    <mergeCell ref="J6:J7"/>
    <mergeCell ref="K6:K7"/>
    <mergeCell ref="A1:E1"/>
    <mergeCell ref="A2:K2"/>
    <mergeCell ref="C4:J4"/>
    <mergeCell ref="A6:B6"/>
    <mergeCell ref="C6:C7"/>
    <mergeCell ref="D13:D14"/>
    <mergeCell ref="A11:A12"/>
    <mergeCell ref="B11:B12"/>
    <mergeCell ref="C11:C12"/>
    <mergeCell ref="D11:D12"/>
    <mergeCell ref="A16:A17"/>
    <mergeCell ref="B16:B17"/>
    <mergeCell ref="C16:C17"/>
    <mergeCell ref="D16:D17"/>
    <mergeCell ref="B25:B26"/>
    <mergeCell ref="C25:C26"/>
    <mergeCell ref="B20:B21"/>
    <mergeCell ref="C20:C21"/>
    <mergeCell ref="D20:D21"/>
    <mergeCell ref="D24:K24"/>
    <mergeCell ref="D27:D28"/>
    <mergeCell ref="D25:D26"/>
    <mergeCell ref="A25:A26"/>
    <mergeCell ref="A13:A14"/>
    <mergeCell ref="B13:B14"/>
    <mergeCell ref="C13:C14"/>
    <mergeCell ref="A27:A28"/>
    <mergeCell ref="B27:B28"/>
    <mergeCell ref="C27:C28"/>
    <mergeCell ref="D15:K15"/>
  </mergeCells>
  <printOptions/>
  <pageMargins left="0.7086614173228347" right="0.7086614173228347" top="0.7480314960629921" bottom="0.7480314960629921" header="0.31496062992125984" footer="0.31496062992125984"/>
  <pageSetup fitToHeight="6" fitToWidth="1" horizontalDpi="600" verticalDpi="600" orientation="landscape" paperSize="9" scale="72" r:id="rId1"/>
</worksheet>
</file>

<file path=xl/worksheets/sheet6.xml><?xml version="1.0" encoding="utf-8"?>
<worksheet xmlns="http://schemas.openxmlformats.org/spreadsheetml/2006/main" xmlns:r="http://schemas.openxmlformats.org/officeDocument/2006/relationships">
  <dimension ref="A1:K47"/>
  <sheetViews>
    <sheetView view="pageBreakPreview" zoomScale="146" zoomScaleSheetLayoutView="146" zoomScalePageLayoutView="0" workbookViewId="0" topLeftCell="A34">
      <selection activeCell="F13" sqref="F13"/>
    </sheetView>
  </sheetViews>
  <sheetFormatPr defaultColWidth="9.140625" defaultRowHeight="15"/>
  <cols>
    <col min="1" max="1" width="3.8515625" style="66" customWidth="1"/>
    <col min="2" max="2" width="3.57421875" style="66" customWidth="1"/>
    <col min="3" max="3" width="3.421875" style="66" customWidth="1"/>
    <col min="4" max="4" width="31.421875" style="66" customWidth="1"/>
    <col min="5" max="5" width="9.7109375" style="66" customWidth="1"/>
    <col min="6" max="7" width="8.00390625" style="66" customWidth="1"/>
    <col min="8" max="8" width="11.57421875" style="66" customWidth="1"/>
    <col min="9" max="9" width="8.28125" style="66" customWidth="1"/>
    <col min="10" max="10" width="7.140625" style="66" customWidth="1"/>
    <col min="11" max="11" width="26.00390625" style="66" customWidth="1"/>
    <col min="12" max="170" width="9.140625" style="69" customWidth="1"/>
    <col min="171" max="16384" width="9.140625" style="66" customWidth="1"/>
  </cols>
  <sheetData>
    <row r="1" spans="1:11" ht="12">
      <c r="A1" s="67" t="s">
        <v>136</v>
      </c>
      <c r="B1" s="68"/>
      <c r="C1" s="68"/>
      <c r="D1" s="68"/>
      <c r="E1" s="68"/>
      <c r="F1" s="68"/>
      <c r="G1" s="68"/>
      <c r="H1" s="68"/>
      <c r="I1" s="68"/>
      <c r="J1" s="68"/>
      <c r="K1" s="68"/>
    </row>
    <row r="2" spans="1:11" ht="12">
      <c r="A2" s="67"/>
      <c r="B2" s="452" t="s">
        <v>208</v>
      </c>
      <c r="C2" s="453"/>
      <c r="D2" s="453"/>
      <c r="E2" s="453"/>
      <c r="F2" s="453"/>
      <c r="G2" s="453"/>
      <c r="H2" s="453"/>
      <c r="I2" s="453"/>
      <c r="J2" s="453"/>
      <c r="K2" s="453"/>
    </row>
    <row r="3" spans="1:11" ht="24.75" customHeight="1">
      <c r="A3" s="441" t="s">
        <v>189</v>
      </c>
      <c r="B3" s="441"/>
      <c r="C3" s="441"/>
      <c r="D3" s="441"/>
      <c r="E3" s="441"/>
      <c r="F3" s="441"/>
      <c r="G3" s="441"/>
      <c r="H3" s="441"/>
      <c r="I3" s="441"/>
      <c r="J3" s="441"/>
      <c r="K3" s="441"/>
    </row>
    <row r="4" spans="1:11" ht="12">
      <c r="A4" s="439" t="s">
        <v>7</v>
      </c>
      <c r="B4" s="454"/>
      <c r="C4" s="439" t="s">
        <v>123</v>
      </c>
      <c r="D4" s="439" t="s">
        <v>124</v>
      </c>
      <c r="E4" s="439" t="s">
        <v>125</v>
      </c>
      <c r="F4" s="439" t="s">
        <v>126</v>
      </c>
      <c r="G4" s="439"/>
      <c r="H4" s="439"/>
      <c r="I4" s="436" t="s">
        <v>392</v>
      </c>
      <c r="J4" s="436" t="s">
        <v>393</v>
      </c>
      <c r="K4" s="436" t="s">
        <v>127</v>
      </c>
    </row>
    <row r="5" spans="1:11" ht="12">
      <c r="A5" s="454"/>
      <c r="B5" s="454"/>
      <c r="C5" s="439"/>
      <c r="D5" s="439"/>
      <c r="E5" s="439"/>
      <c r="F5" s="439" t="s">
        <v>394</v>
      </c>
      <c r="G5" s="439" t="s">
        <v>395</v>
      </c>
      <c r="H5" s="439" t="s">
        <v>396</v>
      </c>
      <c r="I5" s="450"/>
      <c r="J5" s="450"/>
      <c r="K5" s="437"/>
    </row>
    <row r="6" spans="1:11" ht="12">
      <c r="A6" s="221" t="s">
        <v>12</v>
      </c>
      <c r="B6" s="221" t="s">
        <v>13</v>
      </c>
      <c r="C6" s="439"/>
      <c r="D6" s="454"/>
      <c r="E6" s="454"/>
      <c r="F6" s="439"/>
      <c r="G6" s="439"/>
      <c r="H6" s="439"/>
      <c r="I6" s="451"/>
      <c r="J6" s="451"/>
      <c r="K6" s="438"/>
    </row>
    <row r="7" spans="1:11" ht="12">
      <c r="A7" s="222" t="s">
        <v>17</v>
      </c>
      <c r="B7" s="222" t="s">
        <v>20</v>
      </c>
      <c r="C7" s="223">
        <v>3</v>
      </c>
      <c r="D7" s="224">
        <v>4</v>
      </c>
      <c r="E7" s="224">
        <v>5</v>
      </c>
      <c r="F7" s="223">
        <v>6</v>
      </c>
      <c r="G7" s="223">
        <v>7</v>
      </c>
      <c r="H7" s="223">
        <v>8</v>
      </c>
      <c r="I7" s="223">
        <v>9</v>
      </c>
      <c r="J7" s="223">
        <v>10</v>
      </c>
      <c r="K7" s="225">
        <v>11</v>
      </c>
    </row>
    <row r="8" spans="1:11" ht="12">
      <c r="A8" s="440">
        <v>3</v>
      </c>
      <c r="B8" s="440">
        <v>1</v>
      </c>
      <c r="C8" s="442"/>
      <c r="D8" s="444" t="s">
        <v>397</v>
      </c>
      <c r="E8" s="445"/>
      <c r="F8" s="445"/>
      <c r="G8" s="445"/>
      <c r="H8" s="445"/>
      <c r="I8" s="445"/>
      <c r="J8" s="445"/>
      <c r="K8" s="446"/>
    </row>
    <row r="9" spans="1:11" ht="12">
      <c r="A9" s="441"/>
      <c r="B9" s="441"/>
      <c r="C9" s="443"/>
      <c r="D9" s="447"/>
      <c r="E9" s="448"/>
      <c r="F9" s="448"/>
      <c r="G9" s="448"/>
      <c r="H9" s="448"/>
      <c r="I9" s="448"/>
      <c r="J9" s="448"/>
      <c r="K9" s="449"/>
    </row>
    <row r="10" spans="1:11" ht="36">
      <c r="A10" s="58">
        <v>3</v>
      </c>
      <c r="B10" s="58">
        <v>1</v>
      </c>
      <c r="C10" s="58">
        <v>1</v>
      </c>
      <c r="D10" s="57" t="s">
        <v>134</v>
      </c>
      <c r="E10" s="58" t="s">
        <v>128</v>
      </c>
      <c r="F10" s="58">
        <v>75</v>
      </c>
      <c r="G10" s="58">
        <v>75</v>
      </c>
      <c r="H10" s="226">
        <v>75</v>
      </c>
      <c r="I10" s="58">
        <v>1</v>
      </c>
      <c r="J10" s="58">
        <v>100</v>
      </c>
      <c r="K10" s="226" t="s">
        <v>398</v>
      </c>
    </row>
    <row r="11" spans="1:11" ht="36">
      <c r="A11" s="58">
        <v>3</v>
      </c>
      <c r="B11" s="58">
        <v>1</v>
      </c>
      <c r="C11" s="58">
        <v>2</v>
      </c>
      <c r="D11" s="57" t="s">
        <v>135</v>
      </c>
      <c r="E11" s="58" t="s">
        <v>128</v>
      </c>
      <c r="F11" s="58">
        <v>100</v>
      </c>
      <c r="G11" s="58">
        <v>100</v>
      </c>
      <c r="H11" s="226">
        <v>100</v>
      </c>
      <c r="I11" s="58">
        <v>1</v>
      </c>
      <c r="J11" s="58">
        <v>100</v>
      </c>
      <c r="K11" s="226" t="s">
        <v>399</v>
      </c>
    </row>
    <row r="12" spans="1:11" ht="36">
      <c r="A12" s="58">
        <v>3</v>
      </c>
      <c r="B12" s="58">
        <v>1</v>
      </c>
      <c r="C12" s="58">
        <v>3</v>
      </c>
      <c r="D12" s="57" t="s">
        <v>153</v>
      </c>
      <c r="E12" s="58" t="s">
        <v>95</v>
      </c>
      <c r="F12" s="58">
        <v>2.11</v>
      </c>
      <c r="G12" s="58">
        <v>2.37</v>
      </c>
      <c r="H12" s="226">
        <v>2.08</v>
      </c>
      <c r="I12" s="226">
        <v>0.877</v>
      </c>
      <c r="J12" s="226">
        <v>98</v>
      </c>
      <c r="K12" s="226" t="s">
        <v>202</v>
      </c>
    </row>
    <row r="13" spans="1:11" ht="48">
      <c r="A13" s="58">
        <v>3</v>
      </c>
      <c r="B13" s="58">
        <v>1</v>
      </c>
      <c r="C13" s="58">
        <v>4</v>
      </c>
      <c r="D13" s="227" t="s">
        <v>400</v>
      </c>
      <c r="E13" s="58" t="s">
        <v>128</v>
      </c>
      <c r="F13" s="226">
        <v>95</v>
      </c>
      <c r="G13" s="226">
        <v>104</v>
      </c>
      <c r="H13" s="226">
        <v>93</v>
      </c>
      <c r="I13" s="226">
        <v>0.894</v>
      </c>
      <c r="J13" s="226">
        <v>97</v>
      </c>
      <c r="K13" s="226" t="s">
        <v>202</v>
      </c>
    </row>
    <row r="14" spans="1:11" ht="36">
      <c r="A14" s="58">
        <v>3</v>
      </c>
      <c r="B14" s="58">
        <v>1</v>
      </c>
      <c r="C14" s="58">
        <v>5</v>
      </c>
      <c r="D14" s="57" t="s">
        <v>401</v>
      </c>
      <c r="E14" s="226" t="s">
        <v>95</v>
      </c>
      <c r="F14" s="226">
        <v>21.8</v>
      </c>
      <c r="G14" s="226">
        <v>23.8</v>
      </c>
      <c r="H14" s="226">
        <v>21.6</v>
      </c>
      <c r="I14" s="226">
        <v>0.907</v>
      </c>
      <c r="J14" s="226">
        <v>99</v>
      </c>
      <c r="K14" s="226" t="s">
        <v>202</v>
      </c>
    </row>
    <row r="15" spans="1:11" ht="36">
      <c r="A15" s="58">
        <v>3</v>
      </c>
      <c r="B15" s="58">
        <v>1</v>
      </c>
      <c r="C15" s="58">
        <v>6</v>
      </c>
      <c r="D15" s="57" t="s">
        <v>402</v>
      </c>
      <c r="E15" s="58" t="s">
        <v>95</v>
      </c>
      <c r="F15" s="58">
        <v>49.7</v>
      </c>
      <c r="G15" s="58">
        <v>77.72</v>
      </c>
      <c r="H15" s="226">
        <v>38.04</v>
      </c>
      <c r="I15" s="226">
        <v>0.489</v>
      </c>
      <c r="J15" s="226">
        <v>76</v>
      </c>
      <c r="K15" s="226" t="s">
        <v>202</v>
      </c>
    </row>
    <row r="16" spans="1:11" ht="60">
      <c r="A16" s="58">
        <v>3</v>
      </c>
      <c r="B16" s="58">
        <v>1</v>
      </c>
      <c r="C16" s="58">
        <v>7</v>
      </c>
      <c r="D16" s="227" t="s">
        <v>403</v>
      </c>
      <c r="E16" s="58" t="s">
        <v>128</v>
      </c>
      <c r="F16" s="58">
        <v>44</v>
      </c>
      <c r="G16" s="58">
        <v>111</v>
      </c>
      <c r="H16" s="226">
        <v>33</v>
      </c>
      <c r="I16" s="226">
        <v>0.297</v>
      </c>
      <c r="J16" s="226">
        <v>75</v>
      </c>
      <c r="K16" s="226" t="s">
        <v>202</v>
      </c>
    </row>
    <row r="17" spans="1:11" ht="48">
      <c r="A17" s="58">
        <v>3</v>
      </c>
      <c r="B17" s="58">
        <v>1</v>
      </c>
      <c r="C17" s="58">
        <v>8</v>
      </c>
      <c r="D17" s="57" t="s">
        <v>404</v>
      </c>
      <c r="E17" s="58" t="s">
        <v>128</v>
      </c>
      <c r="F17" s="58">
        <v>54.6</v>
      </c>
      <c r="G17" s="58">
        <v>118</v>
      </c>
      <c r="H17" s="226">
        <v>38.7</v>
      </c>
      <c r="I17" s="226">
        <v>0.327</v>
      </c>
      <c r="J17" s="226">
        <v>70</v>
      </c>
      <c r="K17" s="226" t="s">
        <v>202</v>
      </c>
    </row>
    <row r="18" spans="1:11" ht="36">
      <c r="A18" s="58">
        <v>3</v>
      </c>
      <c r="B18" s="58">
        <v>1</v>
      </c>
      <c r="C18" s="58">
        <v>9</v>
      </c>
      <c r="D18" s="57" t="s">
        <v>154</v>
      </c>
      <c r="E18" s="58" t="s">
        <v>95</v>
      </c>
      <c r="F18" s="58">
        <v>2.1</v>
      </c>
      <c r="G18" s="58">
        <v>4.92</v>
      </c>
      <c r="H18" s="226">
        <v>2.3</v>
      </c>
      <c r="I18" s="226">
        <v>0.467</v>
      </c>
      <c r="J18" s="226">
        <v>109</v>
      </c>
      <c r="K18" s="226" t="s">
        <v>202</v>
      </c>
    </row>
    <row r="19" spans="1:11" ht="48">
      <c r="A19" s="58">
        <v>3</v>
      </c>
      <c r="B19" s="58">
        <v>1</v>
      </c>
      <c r="C19" s="58">
        <v>10</v>
      </c>
      <c r="D19" s="57" t="s">
        <v>155</v>
      </c>
      <c r="E19" s="58" t="s">
        <v>128</v>
      </c>
      <c r="F19" s="58">
        <v>29</v>
      </c>
      <c r="G19" s="58">
        <v>107</v>
      </c>
      <c r="H19" s="226">
        <v>57.9</v>
      </c>
      <c r="I19" s="226">
        <v>0.541</v>
      </c>
      <c r="J19" s="226">
        <v>199</v>
      </c>
      <c r="K19" s="226" t="s">
        <v>202</v>
      </c>
    </row>
    <row r="20" spans="1:11" ht="36">
      <c r="A20" s="58">
        <v>3</v>
      </c>
      <c r="B20" s="58">
        <v>1</v>
      </c>
      <c r="C20" s="58">
        <v>11</v>
      </c>
      <c r="D20" s="57" t="s">
        <v>156</v>
      </c>
      <c r="E20" s="58" t="s">
        <v>95</v>
      </c>
      <c r="F20" s="58">
        <v>3.83</v>
      </c>
      <c r="G20" s="58">
        <v>4.57</v>
      </c>
      <c r="H20" s="226">
        <v>2.19</v>
      </c>
      <c r="I20" s="226">
        <v>0.47</v>
      </c>
      <c r="J20" s="226">
        <v>57</v>
      </c>
      <c r="K20" s="226" t="s">
        <v>202</v>
      </c>
    </row>
    <row r="21" spans="1:11" ht="36">
      <c r="A21" s="58">
        <v>3</v>
      </c>
      <c r="B21" s="58">
        <v>1</v>
      </c>
      <c r="C21" s="58">
        <v>12</v>
      </c>
      <c r="D21" s="227" t="s">
        <v>405</v>
      </c>
      <c r="E21" s="58" t="s">
        <v>128</v>
      </c>
      <c r="F21" s="58">
        <v>93</v>
      </c>
      <c r="G21" s="226">
        <v>114.29</v>
      </c>
      <c r="H21" s="226">
        <v>54</v>
      </c>
      <c r="I21" s="226">
        <v>0.472</v>
      </c>
      <c r="J21" s="226">
        <v>58</v>
      </c>
      <c r="K21" s="226" t="s">
        <v>202</v>
      </c>
    </row>
    <row r="22" spans="1:11" ht="36">
      <c r="A22" s="58">
        <v>3</v>
      </c>
      <c r="B22" s="58">
        <v>1</v>
      </c>
      <c r="C22" s="58">
        <v>13</v>
      </c>
      <c r="D22" s="57" t="s">
        <v>157</v>
      </c>
      <c r="E22" s="58" t="s">
        <v>128</v>
      </c>
      <c r="F22" s="58">
        <v>94</v>
      </c>
      <c r="G22" s="226">
        <v>108.24</v>
      </c>
      <c r="H22" s="226">
        <v>91</v>
      </c>
      <c r="I22" s="226">
        <v>0.842</v>
      </c>
      <c r="J22" s="226">
        <v>96</v>
      </c>
      <c r="K22" s="226" t="s">
        <v>202</v>
      </c>
    </row>
    <row r="23" spans="1:11" ht="12">
      <c r="A23" s="70">
        <v>3</v>
      </c>
      <c r="B23" s="70">
        <v>2</v>
      </c>
      <c r="C23" s="57"/>
      <c r="D23" s="428" t="s">
        <v>406</v>
      </c>
      <c r="E23" s="428"/>
      <c r="F23" s="428"/>
      <c r="G23" s="428"/>
      <c r="H23" s="428"/>
      <c r="I23" s="428"/>
      <c r="J23" s="428"/>
      <c r="K23" s="428"/>
    </row>
    <row r="24" spans="1:11" ht="36">
      <c r="A24" s="42">
        <v>3</v>
      </c>
      <c r="B24" s="42">
        <v>2</v>
      </c>
      <c r="C24" s="42">
        <v>1</v>
      </c>
      <c r="D24" s="57" t="s">
        <v>133</v>
      </c>
      <c r="E24" s="228" t="s">
        <v>128</v>
      </c>
      <c r="F24" s="228">
        <v>100</v>
      </c>
      <c r="G24" s="228">
        <v>100</v>
      </c>
      <c r="H24" s="228">
        <v>100</v>
      </c>
      <c r="I24" s="228">
        <v>1</v>
      </c>
      <c r="J24" s="228">
        <v>100</v>
      </c>
      <c r="K24" s="229" t="s">
        <v>167</v>
      </c>
    </row>
    <row r="25" spans="1:11" ht="36">
      <c r="A25" s="42">
        <v>3</v>
      </c>
      <c r="B25" s="42">
        <v>2</v>
      </c>
      <c r="C25" s="42">
        <v>2</v>
      </c>
      <c r="D25" s="57" t="s">
        <v>190</v>
      </c>
      <c r="E25" s="42" t="s">
        <v>95</v>
      </c>
      <c r="F25" s="230">
        <v>340.82</v>
      </c>
      <c r="G25" s="230">
        <v>364.59</v>
      </c>
      <c r="H25" s="228">
        <v>168.625</v>
      </c>
      <c r="I25" s="228">
        <v>0.462</v>
      </c>
      <c r="J25" s="228">
        <v>49</v>
      </c>
      <c r="K25" s="226" t="s">
        <v>202</v>
      </c>
    </row>
    <row r="26" spans="1:11" ht="48">
      <c r="A26" s="42">
        <v>3</v>
      </c>
      <c r="B26" s="42">
        <v>2</v>
      </c>
      <c r="C26" s="42">
        <v>3</v>
      </c>
      <c r="D26" s="57" t="s">
        <v>152</v>
      </c>
      <c r="E26" s="42" t="s">
        <v>128</v>
      </c>
      <c r="F26" s="230">
        <v>102</v>
      </c>
      <c r="G26" s="228">
        <v>109.4</v>
      </c>
      <c r="H26" s="228">
        <v>50.59</v>
      </c>
      <c r="I26" s="228">
        <v>0.462</v>
      </c>
      <c r="J26" s="228">
        <v>50</v>
      </c>
      <c r="K26" s="226" t="s">
        <v>202</v>
      </c>
    </row>
    <row r="27" spans="1:11" ht="36">
      <c r="A27" s="42">
        <v>3</v>
      </c>
      <c r="B27" s="42">
        <v>2</v>
      </c>
      <c r="C27" s="42">
        <v>4</v>
      </c>
      <c r="D27" s="57" t="s">
        <v>129</v>
      </c>
      <c r="E27" s="42" t="s">
        <v>128</v>
      </c>
      <c r="F27" s="42">
        <v>3.8</v>
      </c>
      <c r="G27" s="228">
        <v>5.8</v>
      </c>
      <c r="H27" s="228">
        <v>0.49</v>
      </c>
      <c r="I27" s="228">
        <v>0.08</v>
      </c>
      <c r="J27" s="228">
        <v>13</v>
      </c>
      <c r="K27" s="226" t="s">
        <v>202</v>
      </c>
    </row>
    <row r="28" spans="1:11" ht="36">
      <c r="A28" s="42">
        <v>3</v>
      </c>
      <c r="B28" s="42">
        <v>2</v>
      </c>
      <c r="C28" s="42">
        <v>5</v>
      </c>
      <c r="D28" s="57" t="s">
        <v>130</v>
      </c>
      <c r="E28" s="42" t="s">
        <v>66</v>
      </c>
      <c r="F28" s="231">
        <v>657450</v>
      </c>
      <c r="G28" s="231">
        <v>763800</v>
      </c>
      <c r="H28" s="231">
        <v>321530</v>
      </c>
      <c r="I28" s="228">
        <v>0.42</v>
      </c>
      <c r="J28" s="228">
        <v>48</v>
      </c>
      <c r="K28" s="226" t="s">
        <v>202</v>
      </c>
    </row>
    <row r="29" spans="1:11" ht="36">
      <c r="A29" s="42">
        <v>3</v>
      </c>
      <c r="B29" s="42">
        <v>2</v>
      </c>
      <c r="C29" s="42">
        <v>6</v>
      </c>
      <c r="D29" s="57" t="s">
        <v>94</v>
      </c>
      <c r="E29" s="42" t="s">
        <v>131</v>
      </c>
      <c r="F29" s="232">
        <v>35000</v>
      </c>
      <c r="G29" s="231">
        <v>38100</v>
      </c>
      <c r="H29" s="231">
        <v>28257</v>
      </c>
      <c r="I29" s="228">
        <v>0.741</v>
      </c>
      <c r="J29" s="228">
        <v>81</v>
      </c>
      <c r="K29" s="226" t="s">
        <v>202</v>
      </c>
    </row>
    <row r="30" spans="1:11" ht="24">
      <c r="A30" s="42">
        <v>3</v>
      </c>
      <c r="B30" s="42">
        <v>2</v>
      </c>
      <c r="C30" s="42">
        <v>7</v>
      </c>
      <c r="D30" s="233" t="s">
        <v>143</v>
      </c>
      <c r="E30" s="42" t="s">
        <v>132</v>
      </c>
      <c r="F30" s="42">
        <v>3737</v>
      </c>
      <c r="G30" s="228">
        <v>1500</v>
      </c>
      <c r="H30" s="228">
        <v>2623</v>
      </c>
      <c r="I30" s="228">
        <v>1.748</v>
      </c>
      <c r="J30" s="228">
        <v>70</v>
      </c>
      <c r="K30" s="226"/>
    </row>
    <row r="31" spans="1:11" ht="12">
      <c r="A31" s="429" t="s">
        <v>407</v>
      </c>
      <c r="B31" s="430"/>
      <c r="C31" s="430"/>
      <c r="D31" s="430"/>
      <c r="E31" s="430"/>
      <c r="F31" s="430"/>
      <c r="G31" s="430"/>
      <c r="H31" s="430"/>
      <c r="I31" s="430"/>
      <c r="J31" s="430"/>
      <c r="K31" s="431"/>
    </row>
    <row r="32" spans="1:11" ht="48">
      <c r="A32" s="58">
        <v>3</v>
      </c>
      <c r="B32" s="58">
        <v>3</v>
      </c>
      <c r="C32" s="58">
        <v>1</v>
      </c>
      <c r="D32" s="57" t="s">
        <v>158</v>
      </c>
      <c r="E32" s="58" t="s">
        <v>128</v>
      </c>
      <c r="F32" s="58">
        <v>24</v>
      </c>
      <c r="G32" s="226">
        <v>24</v>
      </c>
      <c r="H32" s="226">
        <v>24</v>
      </c>
      <c r="I32" s="226">
        <v>1.021</v>
      </c>
      <c r="J32" s="226">
        <v>100</v>
      </c>
      <c r="K32" s="229" t="s">
        <v>167</v>
      </c>
    </row>
    <row r="33" spans="1:11" ht="12">
      <c r="A33" s="58">
        <v>3</v>
      </c>
      <c r="B33" s="58">
        <v>3</v>
      </c>
      <c r="C33" s="58">
        <v>2</v>
      </c>
      <c r="D33" s="57" t="s">
        <v>159</v>
      </c>
      <c r="E33" s="58" t="s">
        <v>66</v>
      </c>
      <c r="F33" s="58">
        <v>72</v>
      </c>
      <c r="G33" s="58">
        <v>72</v>
      </c>
      <c r="H33" s="226">
        <v>72</v>
      </c>
      <c r="I33" s="226">
        <v>1</v>
      </c>
      <c r="J33" s="226">
        <v>100</v>
      </c>
      <c r="K33" s="229" t="s">
        <v>167</v>
      </c>
    </row>
    <row r="34" spans="1:11" ht="36">
      <c r="A34" s="226">
        <v>3</v>
      </c>
      <c r="B34" s="226">
        <v>3</v>
      </c>
      <c r="C34" s="226">
        <v>3</v>
      </c>
      <c r="D34" s="227" t="s">
        <v>160</v>
      </c>
      <c r="E34" s="226" t="s">
        <v>95</v>
      </c>
      <c r="F34" s="234">
        <v>3.1</v>
      </c>
      <c r="G34" s="226">
        <v>25.25</v>
      </c>
      <c r="H34" s="226">
        <v>7.6</v>
      </c>
      <c r="I34" s="226">
        <v>0.3</v>
      </c>
      <c r="J34" s="226">
        <v>30</v>
      </c>
      <c r="K34" s="226" t="s">
        <v>202</v>
      </c>
    </row>
    <row r="35" spans="1:11" ht="36">
      <c r="A35" s="58">
        <v>3</v>
      </c>
      <c r="B35" s="58">
        <v>3</v>
      </c>
      <c r="C35" s="58">
        <v>4</v>
      </c>
      <c r="D35" s="227" t="s">
        <v>161</v>
      </c>
      <c r="E35" s="58" t="s">
        <v>128</v>
      </c>
      <c r="F35" s="58">
        <v>84</v>
      </c>
      <c r="G35" s="58">
        <v>109.8</v>
      </c>
      <c r="H35" s="226">
        <v>103</v>
      </c>
      <c r="I35" s="226">
        <v>0.94</v>
      </c>
      <c r="J35" s="226">
        <v>122</v>
      </c>
      <c r="K35" s="226" t="s">
        <v>202</v>
      </c>
    </row>
    <row r="36" spans="1:11" ht="12">
      <c r="A36" s="71">
        <v>4</v>
      </c>
      <c r="B36" s="71">
        <v>3</v>
      </c>
      <c r="C36" s="432" t="s">
        <v>115</v>
      </c>
      <c r="D36" s="432"/>
      <c r="E36" s="432"/>
      <c r="F36" s="432"/>
      <c r="G36" s="432"/>
      <c r="H36" s="432"/>
      <c r="I36" s="432"/>
      <c r="J36" s="432"/>
      <c r="K36" s="432"/>
    </row>
    <row r="37" spans="1:11" ht="84">
      <c r="A37" s="72">
        <v>3</v>
      </c>
      <c r="B37" s="72">
        <v>3</v>
      </c>
      <c r="C37" s="72">
        <v>1</v>
      </c>
      <c r="D37" s="235" t="s">
        <v>150</v>
      </c>
      <c r="E37" s="236" t="s">
        <v>128</v>
      </c>
      <c r="F37" s="236">
        <v>54.5</v>
      </c>
      <c r="G37" s="236">
        <v>63.6</v>
      </c>
      <c r="H37" s="236">
        <v>54.5</v>
      </c>
      <c r="I37" s="236">
        <v>1.16</v>
      </c>
      <c r="J37" s="237">
        <v>100</v>
      </c>
      <c r="K37" s="229" t="s">
        <v>408</v>
      </c>
    </row>
    <row r="38" spans="1:11" ht="12">
      <c r="A38" s="43">
        <v>3</v>
      </c>
      <c r="B38" s="59">
        <v>5</v>
      </c>
      <c r="C38" s="238"/>
      <c r="D38" s="433" t="s">
        <v>162</v>
      </c>
      <c r="E38" s="434"/>
      <c r="F38" s="434"/>
      <c r="G38" s="434"/>
      <c r="H38" s="434"/>
      <c r="I38" s="434"/>
      <c r="J38" s="435"/>
      <c r="K38" s="59"/>
    </row>
    <row r="39" spans="1:11" ht="108">
      <c r="A39" s="58">
        <v>3</v>
      </c>
      <c r="B39" s="58">
        <v>5</v>
      </c>
      <c r="C39" s="58">
        <v>1</v>
      </c>
      <c r="D39" s="239" t="s">
        <v>163</v>
      </c>
      <c r="E39" s="226" t="s">
        <v>95</v>
      </c>
      <c r="F39" s="226">
        <v>46</v>
      </c>
      <c r="G39" s="226">
        <v>20</v>
      </c>
      <c r="H39" s="226">
        <v>29</v>
      </c>
      <c r="I39" s="226">
        <v>1.45</v>
      </c>
      <c r="J39" s="228">
        <v>63</v>
      </c>
      <c r="K39" s="229" t="s">
        <v>409</v>
      </c>
    </row>
    <row r="40" spans="1:11" ht="60">
      <c r="A40" s="58">
        <v>3</v>
      </c>
      <c r="B40" s="58">
        <v>5</v>
      </c>
      <c r="C40" s="58">
        <v>2</v>
      </c>
      <c r="D40" s="240" t="s">
        <v>148</v>
      </c>
      <c r="E40" s="58" t="s">
        <v>128</v>
      </c>
      <c r="F40" s="226">
        <v>100</v>
      </c>
      <c r="G40" s="226">
        <v>100</v>
      </c>
      <c r="H40" s="226">
        <v>100</v>
      </c>
      <c r="I40" s="226">
        <v>1</v>
      </c>
      <c r="J40" s="226">
        <v>100</v>
      </c>
      <c r="K40" s="229" t="s">
        <v>167</v>
      </c>
    </row>
    <row r="41" spans="1:11" ht="48">
      <c r="A41" s="58">
        <v>3</v>
      </c>
      <c r="B41" s="58">
        <v>5</v>
      </c>
      <c r="C41" s="58">
        <v>3</v>
      </c>
      <c r="D41" s="240" t="s">
        <v>149</v>
      </c>
      <c r="E41" s="226" t="s">
        <v>128</v>
      </c>
      <c r="F41" s="226">
        <v>90</v>
      </c>
      <c r="G41" s="226">
        <v>91</v>
      </c>
      <c r="H41" s="241">
        <v>90</v>
      </c>
      <c r="I41" s="226">
        <v>1</v>
      </c>
      <c r="J41" s="228">
        <v>100</v>
      </c>
      <c r="K41" s="229"/>
    </row>
    <row r="42" spans="1:11" ht="36">
      <c r="A42" s="58">
        <v>3</v>
      </c>
      <c r="B42" s="58">
        <v>5</v>
      </c>
      <c r="C42" s="58">
        <v>4</v>
      </c>
      <c r="D42" s="239" t="s">
        <v>410</v>
      </c>
      <c r="E42" s="58" t="s">
        <v>95</v>
      </c>
      <c r="F42" s="58">
        <v>78</v>
      </c>
      <c r="G42" s="226">
        <v>80</v>
      </c>
      <c r="H42" s="226">
        <v>67</v>
      </c>
      <c r="I42" s="226">
        <v>0.83</v>
      </c>
      <c r="J42" s="226">
        <v>86</v>
      </c>
      <c r="K42" s="226" t="s">
        <v>202</v>
      </c>
    </row>
    <row r="43" spans="1:11" ht="168">
      <c r="A43" s="58">
        <v>3</v>
      </c>
      <c r="B43" s="58">
        <v>5</v>
      </c>
      <c r="C43" s="58">
        <v>5</v>
      </c>
      <c r="D43" s="239" t="s">
        <v>411</v>
      </c>
      <c r="E43" s="58" t="s">
        <v>128</v>
      </c>
      <c r="F43" s="226">
        <v>35</v>
      </c>
      <c r="G43" s="226">
        <v>37.5</v>
      </c>
      <c r="H43" s="226">
        <v>29.4</v>
      </c>
      <c r="I43" s="226">
        <v>1.27</v>
      </c>
      <c r="J43" s="226">
        <v>119</v>
      </c>
      <c r="K43" s="227" t="s">
        <v>412</v>
      </c>
    </row>
    <row r="44" spans="1:11" ht="36">
      <c r="A44" s="58">
        <v>3</v>
      </c>
      <c r="B44" s="58">
        <v>5</v>
      </c>
      <c r="C44" s="58">
        <v>6</v>
      </c>
      <c r="D44" s="239" t="s">
        <v>413</v>
      </c>
      <c r="E44" s="58" t="s">
        <v>414</v>
      </c>
      <c r="F44" s="58">
        <v>0</v>
      </c>
      <c r="G44" s="58">
        <v>35.12</v>
      </c>
      <c r="H44" s="226">
        <v>34.513</v>
      </c>
      <c r="I44" s="226">
        <v>0.98</v>
      </c>
      <c r="J44" s="226"/>
      <c r="K44" s="229"/>
    </row>
    <row r="45" spans="1:11" ht="48">
      <c r="A45" s="58">
        <v>3</v>
      </c>
      <c r="B45" s="226">
        <v>5</v>
      </c>
      <c r="C45" s="226">
        <v>7</v>
      </c>
      <c r="D45" s="239" t="s">
        <v>415</v>
      </c>
      <c r="E45" s="226" t="s">
        <v>128</v>
      </c>
      <c r="F45" s="226">
        <v>0</v>
      </c>
      <c r="G45" s="226">
        <v>80</v>
      </c>
      <c r="H45" s="226">
        <v>0</v>
      </c>
      <c r="I45" s="226">
        <v>0</v>
      </c>
      <c r="J45" s="226">
        <v>0</v>
      </c>
      <c r="K45" s="227" t="s">
        <v>416</v>
      </c>
    </row>
    <row r="46" spans="1:11" ht="15">
      <c r="A46"/>
      <c r="B46"/>
      <c r="C46"/>
      <c r="D46"/>
      <c r="E46"/>
      <c r="F46"/>
      <c r="G46"/>
      <c r="H46"/>
      <c r="I46"/>
      <c r="J46"/>
      <c r="K46"/>
    </row>
    <row r="47" spans="1:11" ht="15">
      <c r="A47"/>
      <c r="B47"/>
      <c r="C47"/>
      <c r="D47"/>
      <c r="E47"/>
      <c r="F47"/>
      <c r="G47"/>
      <c r="H47"/>
      <c r="I47"/>
      <c r="J47"/>
      <c r="K47"/>
    </row>
  </sheetData>
  <sheetProtection/>
  <mergeCells count="21">
    <mergeCell ref="B2:K2"/>
    <mergeCell ref="A3:K3"/>
    <mergeCell ref="D4:D6"/>
    <mergeCell ref="E4:E6"/>
    <mergeCell ref="A4:B5"/>
    <mergeCell ref="C8:C9"/>
    <mergeCell ref="D8:K9"/>
    <mergeCell ref="C4:C6"/>
    <mergeCell ref="F4:H4"/>
    <mergeCell ref="I4:I6"/>
    <mergeCell ref="J4:J6"/>
    <mergeCell ref="D23:K23"/>
    <mergeCell ref="A31:K31"/>
    <mergeCell ref="C36:K36"/>
    <mergeCell ref="D38:J38"/>
    <mergeCell ref="K4:K6"/>
    <mergeCell ref="F5:F6"/>
    <mergeCell ref="G5:G6"/>
    <mergeCell ref="H5:H6"/>
    <mergeCell ref="A8:A9"/>
    <mergeCell ref="B8:B9"/>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E15"/>
  <sheetViews>
    <sheetView view="pageBreakPreview" zoomScale="86" zoomScaleNormal="106" zoomScaleSheetLayoutView="86" zoomScalePageLayoutView="0" workbookViewId="0" topLeftCell="A1">
      <selection activeCell="H11" sqref="H11"/>
    </sheetView>
  </sheetViews>
  <sheetFormatPr defaultColWidth="9.140625" defaultRowHeight="15"/>
  <cols>
    <col min="1" max="1" width="6.8515625" style="66" customWidth="1"/>
    <col min="2" max="2" width="46.00390625" style="66" customWidth="1"/>
    <col min="3" max="3" width="15.57421875" style="66" customWidth="1"/>
    <col min="4" max="4" width="13.421875" style="66" customWidth="1"/>
    <col min="5" max="5" width="33.7109375" style="66" customWidth="1"/>
    <col min="6" max="16384" width="9.140625" style="66" customWidth="1"/>
  </cols>
  <sheetData>
    <row r="1" ht="12">
      <c r="A1" s="73" t="s">
        <v>138</v>
      </c>
    </row>
    <row r="2" spans="1:5" s="41" customFormat="1" ht="17.25" customHeight="1">
      <c r="A2" s="455" t="s">
        <v>209</v>
      </c>
      <c r="B2" s="455"/>
      <c r="C2" s="455"/>
      <c r="D2" s="455"/>
      <c r="E2" s="455"/>
    </row>
    <row r="3" s="44" customFormat="1" ht="12">
      <c r="A3" s="74"/>
    </row>
    <row r="4" spans="1:5" ht="12">
      <c r="A4" s="242" t="s">
        <v>123</v>
      </c>
      <c r="B4" s="242" t="s">
        <v>139</v>
      </c>
      <c r="C4" s="242" t="s">
        <v>140</v>
      </c>
      <c r="D4" s="242" t="s">
        <v>141</v>
      </c>
      <c r="E4" s="242" t="s">
        <v>142</v>
      </c>
    </row>
    <row r="5" spans="1:5" ht="110.25">
      <c r="A5" s="42">
        <v>1</v>
      </c>
      <c r="B5" s="190" t="s">
        <v>417</v>
      </c>
      <c r="C5" s="243">
        <v>43872</v>
      </c>
      <c r="D5" s="244">
        <v>162</v>
      </c>
      <c r="E5" s="227" t="s">
        <v>418</v>
      </c>
    </row>
    <row r="6" spans="1:5" ht="110.25">
      <c r="A6" s="42">
        <v>2</v>
      </c>
      <c r="B6" s="190" t="s">
        <v>417</v>
      </c>
      <c r="C6" s="243">
        <v>43969</v>
      </c>
      <c r="D6" s="244">
        <v>509</v>
      </c>
      <c r="E6" s="227" t="s">
        <v>418</v>
      </c>
    </row>
    <row r="7" spans="1:5" ht="110.25">
      <c r="A7" s="42">
        <v>3</v>
      </c>
      <c r="B7" s="190" t="s">
        <v>417</v>
      </c>
      <c r="C7" s="243">
        <v>44071</v>
      </c>
      <c r="D7" s="244">
        <v>1051</v>
      </c>
      <c r="E7" s="227" t="s">
        <v>418</v>
      </c>
    </row>
    <row r="8" spans="1:5" ht="110.25">
      <c r="A8" s="42">
        <v>4</v>
      </c>
      <c r="B8" s="190" t="s">
        <v>417</v>
      </c>
      <c r="C8" s="243">
        <v>44225</v>
      </c>
      <c r="D8" s="244">
        <v>83</v>
      </c>
      <c r="E8" s="227" t="s">
        <v>419</v>
      </c>
    </row>
    <row r="9" spans="1:5" ht="110.25">
      <c r="A9" s="42">
        <v>5</v>
      </c>
      <c r="B9" s="190" t="s">
        <v>417</v>
      </c>
      <c r="C9" s="243">
        <v>44313</v>
      </c>
      <c r="D9" s="244">
        <v>571</v>
      </c>
      <c r="E9" s="227" t="s">
        <v>419</v>
      </c>
    </row>
    <row r="10" spans="1:5" ht="110.25">
      <c r="A10" s="42">
        <v>6</v>
      </c>
      <c r="B10" s="190" t="s">
        <v>417</v>
      </c>
      <c r="C10" s="243">
        <v>44482</v>
      </c>
      <c r="D10" s="244">
        <v>1446</v>
      </c>
      <c r="E10" s="227" t="s">
        <v>419</v>
      </c>
    </row>
    <row r="11" spans="1:5" ht="110.25">
      <c r="A11" s="42">
        <v>7</v>
      </c>
      <c r="B11" s="190" t="s">
        <v>417</v>
      </c>
      <c r="C11" s="243">
        <v>44512</v>
      </c>
      <c r="D11" s="244">
        <v>1587</v>
      </c>
      <c r="E11" s="227" t="s">
        <v>419</v>
      </c>
    </row>
    <row r="12" spans="1:5" ht="110.25">
      <c r="A12" s="42">
        <v>8</v>
      </c>
      <c r="B12" s="190" t="s">
        <v>417</v>
      </c>
      <c r="C12" s="243">
        <v>44523</v>
      </c>
      <c r="D12" s="244">
        <v>1628</v>
      </c>
      <c r="E12" s="227" t="s">
        <v>419</v>
      </c>
    </row>
    <row r="13" spans="1:5" ht="110.25">
      <c r="A13" s="42">
        <v>9</v>
      </c>
      <c r="B13" s="190" t="s">
        <v>417</v>
      </c>
      <c r="C13" s="243">
        <v>44547</v>
      </c>
      <c r="D13" s="244">
        <v>1733.1</v>
      </c>
      <c r="E13" s="227" t="s">
        <v>420</v>
      </c>
    </row>
    <row r="14" spans="1:5" ht="110.25">
      <c r="A14" s="42">
        <v>10</v>
      </c>
      <c r="B14" s="190" t="s">
        <v>417</v>
      </c>
      <c r="C14" s="243">
        <v>44560</v>
      </c>
      <c r="D14" s="244">
        <v>1849</v>
      </c>
      <c r="E14" s="227" t="s">
        <v>420</v>
      </c>
    </row>
    <row r="15" spans="1:5" ht="110.25">
      <c r="A15" s="42">
        <v>11</v>
      </c>
      <c r="B15" s="190" t="s">
        <v>417</v>
      </c>
      <c r="C15" s="243">
        <v>44732</v>
      </c>
      <c r="D15" s="244">
        <v>729</v>
      </c>
      <c r="E15" s="227" t="s">
        <v>420</v>
      </c>
    </row>
  </sheetData>
  <sheetProtection/>
  <mergeCells count="1">
    <mergeCell ref="A2:E2"/>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B1:E14"/>
  <sheetViews>
    <sheetView showGridLines="0" zoomScalePageLayoutView="0" workbookViewId="0" topLeftCell="A1">
      <selection activeCell="I13" sqref="I13"/>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5" t="s">
        <v>191</v>
      </c>
      <c r="C1" s="76"/>
      <c r="D1" s="84"/>
      <c r="E1" s="84"/>
    </row>
    <row r="2" spans="2:5" ht="15">
      <c r="B2" s="75" t="s">
        <v>192</v>
      </c>
      <c r="C2" s="76"/>
      <c r="D2" s="84"/>
      <c r="E2" s="84"/>
    </row>
    <row r="3" spans="2:5" ht="15">
      <c r="B3" s="77"/>
      <c r="C3" s="77"/>
      <c r="D3" s="85"/>
      <c r="E3" s="85"/>
    </row>
    <row r="4" spans="2:5" ht="60">
      <c r="B4" s="78" t="s">
        <v>193</v>
      </c>
      <c r="C4" s="77"/>
      <c r="D4" s="85"/>
      <c r="E4" s="85"/>
    </row>
    <row r="5" spans="2:5" ht="15">
      <c r="B5" s="77"/>
      <c r="C5" s="77"/>
      <c r="D5" s="85"/>
      <c r="E5" s="85"/>
    </row>
    <row r="6" spans="2:5" ht="30">
      <c r="B6" s="75" t="s">
        <v>194</v>
      </c>
      <c r="C6" s="76"/>
      <c r="D6" s="84"/>
      <c r="E6" s="86" t="s">
        <v>195</v>
      </c>
    </row>
    <row r="7" spans="2:5" ht="15.75" thickBot="1">
      <c r="B7" s="77"/>
      <c r="C7" s="77"/>
      <c r="D7" s="85"/>
      <c r="E7" s="85"/>
    </row>
    <row r="8" spans="2:5" ht="60">
      <c r="B8" s="79" t="s">
        <v>196</v>
      </c>
      <c r="C8" s="80"/>
      <c r="D8" s="87"/>
      <c r="E8" s="88">
        <v>14</v>
      </c>
    </row>
    <row r="9" spans="2:5" ht="30">
      <c r="B9" s="81"/>
      <c r="C9" s="77"/>
      <c r="D9" s="85"/>
      <c r="E9" s="89" t="s">
        <v>197</v>
      </c>
    </row>
    <row r="10" spans="2:5" ht="30">
      <c r="B10" s="81"/>
      <c r="C10" s="77"/>
      <c r="D10" s="85"/>
      <c r="E10" s="89" t="s">
        <v>198</v>
      </c>
    </row>
    <row r="11" spans="2:5" ht="30">
      <c r="B11" s="81"/>
      <c r="C11" s="77"/>
      <c r="D11" s="85"/>
      <c r="E11" s="89" t="s">
        <v>199</v>
      </c>
    </row>
    <row r="12" spans="2:5" ht="30">
      <c r="B12" s="81"/>
      <c r="C12" s="77"/>
      <c r="D12" s="85"/>
      <c r="E12" s="89" t="s">
        <v>200</v>
      </c>
    </row>
    <row r="13" spans="2:5" ht="30.75" thickBot="1">
      <c r="B13" s="82"/>
      <c r="C13" s="83"/>
      <c r="D13" s="90"/>
      <c r="E13" s="91" t="s">
        <v>201</v>
      </c>
    </row>
    <row r="14" spans="2:5" ht="15">
      <c r="B14" s="77"/>
      <c r="C14" s="77"/>
      <c r="D14" s="85"/>
      <c r="E14" s="85"/>
    </row>
  </sheetData>
  <sheetProtection/>
  <hyperlinks>
    <hyperlink ref="E9" location="'Форма 2'!E22:F23" display="'Форма 2'!E22:F23"/>
    <hyperlink ref="E10" location="'Форма 2'!E32:F33" display="'Форма 2'!E32:F33"/>
    <hyperlink ref="E11" location="'Форма 2'!E43:F43" display="'Форма 2'!E43:F43"/>
    <hyperlink ref="E12" location="'Форма 2'!E53:F53" display="'Форма 2'!E53:F53"/>
    <hyperlink ref="E13" location="'Форма 2'!E64:F64" display="'Форма 2'!E64:F64"/>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2022-07-28T07:38:28Z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